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<sst xmlns="http://schemas.openxmlformats.org/spreadsheetml/2006/main" count="4190" uniqueCount="973">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</sst>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45016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45076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45016</v>
      </c>
    </row>
    <row r="11" spans="1:2" ht="15.75">
      <c r="A11" s="7" t="s">
        <v>949</v>
      </c>
      <c r="B11" s="547">
        <v>45076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0.05343511450381679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0.0007817802252557968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0.0006962349754787572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0.0003659512520760696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1.0459828196058616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1.8996837422673247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1.89923194550636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0.6888857996802669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0.006846458608465976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0.017329452946922827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0.00684851628885216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0.38592816898436344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1.122868360237455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0.5256145769241596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643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0.005524007525708542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0.4444444444444444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142.06847826086957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24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178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215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98057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880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139344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2115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21499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45644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65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330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69653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7517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7517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31733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39250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394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394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26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109323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248667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10517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10517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47851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-521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-521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91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-430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116401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1563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28897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92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38524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1523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69036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2069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2050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73155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52205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896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2129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602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1007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498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946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56176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1372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57548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248667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622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277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117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1062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552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364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917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1979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91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1979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91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91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91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2070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1668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1703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367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367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2070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2070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2070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1977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-1177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-144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-410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251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-37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136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112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-2035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2381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557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157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-643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-517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-1006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45016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-198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45016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592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45016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394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45016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394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45016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45016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45016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45016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45016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45016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45016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45016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45016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45016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45016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45016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45016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45016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45016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45016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45016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45016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45016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45016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45016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45016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45016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45016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45016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45016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45016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45016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45016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45016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45016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45016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45016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45016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45016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45016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45016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45016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45016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45016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45016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45016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45016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45016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45016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45016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45016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45016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45016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45016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45016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45016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45016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45016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45016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45016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45016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45016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45016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45016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45016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45016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45016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45016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45016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45016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45016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45016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10517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45016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45016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45016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45016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10517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45016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45016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45016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45016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45016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45016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45016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45016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45016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45016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45016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45016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45016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45016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10517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45016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45016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45016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10517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45016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45016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45016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45016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45016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45016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45016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45016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45016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45016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45016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45016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45016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45016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45016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45016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45016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45016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45016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45016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45016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45016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45016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45016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45016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45016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45016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45016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45016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45016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45016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45016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45016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45016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45016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45016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45016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45016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45016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45016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45016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45016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45016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45016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45016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-275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45016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45016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45016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45016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-275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45016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91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45016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45016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45016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45016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45016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45016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45016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45016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45016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45016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45016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45016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45016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-184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45016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45016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45016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-184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45016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-246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45016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45016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45016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45016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-246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45016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45016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45016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45016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45016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45016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45016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45016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45016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45016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45016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45016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45016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45016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-246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45016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45016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45016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-246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45016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45016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45016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45016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45016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45016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45016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45016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45016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45016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45016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45016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45016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45016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45016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45016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45016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45016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45016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45016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45016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45016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45016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116310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45016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45016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45016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45016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116310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45016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91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45016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45016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45016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45016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45016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45016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45016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45016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45016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45016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45016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45016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45016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116401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45016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45016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45016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116401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45016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1563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45016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45016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45016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45016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1563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45016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45016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45016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45016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45016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45016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45016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45016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45016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45016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45016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45016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45016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45016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1563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45016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45016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45016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1563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45016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45016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45016</v>
      </c>
      <c r="D463" s="99" t="s">
        <v>529</v>
      </c>
      <c r="E463" s="482">
        <v>1</v>
      </c>
      <c r="F463" s="99" t="s">
        <v>528</v>
      </c>
      <c r="H463" s="99">
        <f>'Справка 6'!D13</f>
        <v>6300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45016</v>
      </c>
      <c r="D464" s="99" t="s">
        <v>532</v>
      </c>
      <c r="E464" s="482">
        <v>1</v>
      </c>
      <c r="F464" s="99" t="s">
        <v>531</v>
      </c>
      <c r="H464" s="99">
        <f>'Справка 6'!D14</f>
        <v>660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45016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45016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45016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45016</v>
      </c>
      <c r="D468" s="99" t="s">
        <v>543</v>
      </c>
      <c r="E468" s="482">
        <v>1</v>
      </c>
      <c r="F468" s="99" t="s">
        <v>542</v>
      </c>
      <c r="H468" s="99">
        <f>'Справка 6'!D18</f>
        <v>1161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45016</v>
      </c>
      <c r="D469" s="99" t="s">
        <v>545</v>
      </c>
      <c r="E469" s="482">
        <v>1</v>
      </c>
      <c r="F469" s="99" t="s">
        <v>804</v>
      </c>
      <c r="H469" s="99">
        <f>'Справка 6'!D19</f>
        <v>10233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45016</v>
      </c>
      <c r="D470" s="99" t="s">
        <v>547</v>
      </c>
      <c r="E470" s="482">
        <v>1</v>
      </c>
      <c r="F470" s="99" t="s">
        <v>546</v>
      </c>
      <c r="H470" s="99">
        <f>'Справка 6'!D20</f>
        <v>116303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45016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45016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45016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45016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45016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45016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45016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45016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45016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45016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45016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45016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45016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45016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45016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45016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45016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45016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45016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45016</v>
      </c>
      <c r="D490" s="99" t="s">
        <v>583</v>
      </c>
      <c r="E490" s="482">
        <v>1</v>
      </c>
      <c r="F490" s="99" t="s">
        <v>582</v>
      </c>
      <c r="H490" s="99">
        <f>'Справка 6'!D42</f>
        <v>166728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45016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45016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45016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45016</v>
      </c>
      <c r="D494" s="99" t="s">
        <v>532</v>
      </c>
      <c r="E494" s="482">
        <v>2</v>
      </c>
      <c r="F494" s="99" t="s">
        <v>531</v>
      </c>
      <c r="H494" s="99">
        <f>'Справка 6'!E14</f>
        <v>4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45016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45016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45016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45016</v>
      </c>
      <c r="D498" s="99" t="s">
        <v>543</v>
      </c>
      <c r="E498" s="482">
        <v>2</v>
      </c>
      <c r="F498" s="99" t="s">
        <v>542</v>
      </c>
      <c r="H498" s="99">
        <f>'Справка 6'!E18</f>
        <v>11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45016</v>
      </c>
      <c r="D499" s="99" t="s">
        <v>545</v>
      </c>
      <c r="E499" s="482">
        <v>2</v>
      </c>
      <c r="F499" s="99" t="s">
        <v>804</v>
      </c>
      <c r="H499" s="99">
        <f>'Справка 6'!E19</f>
        <v>15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45016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45016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45016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45016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45016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45016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45016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45016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45016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45016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45016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45016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45016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45016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45016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45016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45016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45016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45016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45016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45016</v>
      </c>
      <c r="D520" s="99" t="s">
        <v>583</v>
      </c>
      <c r="E520" s="482">
        <v>2</v>
      </c>
      <c r="F520" s="99" t="s">
        <v>582</v>
      </c>
      <c r="H520" s="99">
        <f>'Справка 6'!E42</f>
        <v>15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45016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45016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45016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45016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45016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45016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45016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45016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45016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45016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45016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45016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45016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45016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45016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45016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45016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45016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45016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45016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45016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45016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45016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45016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45016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45016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45016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45016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45016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45016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45016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45016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45016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45016</v>
      </c>
      <c r="D554" s="99" t="s">
        <v>532</v>
      </c>
      <c r="E554" s="482">
        <v>4</v>
      </c>
      <c r="F554" s="99" t="s">
        <v>531</v>
      </c>
      <c r="H554" s="99">
        <f>'Справка 6'!G14</f>
        <v>664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45016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45016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45016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45016</v>
      </c>
      <c r="D558" s="99" t="s">
        <v>543</v>
      </c>
      <c r="E558" s="482">
        <v>4</v>
      </c>
      <c r="F558" s="99" t="s">
        <v>542</v>
      </c>
      <c r="H558" s="99">
        <f>'Справка 6'!G18</f>
        <v>1172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45016</v>
      </c>
      <c r="D559" s="99" t="s">
        <v>545</v>
      </c>
      <c r="E559" s="482">
        <v>4</v>
      </c>
      <c r="F559" s="99" t="s">
        <v>804</v>
      </c>
      <c r="H559" s="99">
        <f>'Справка 6'!G19</f>
        <v>10248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45016</v>
      </c>
      <c r="D560" s="99" t="s">
        <v>547</v>
      </c>
      <c r="E560" s="482">
        <v>4</v>
      </c>
      <c r="F560" s="99" t="s">
        <v>546</v>
      </c>
      <c r="H560" s="99">
        <f>'Справка 6'!G20</f>
        <v>116303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45016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45016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45016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45016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45016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45016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45016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45016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45016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45016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45016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45016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45016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45016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45016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45016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45016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45016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45016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45016</v>
      </c>
      <c r="D580" s="99" t="s">
        <v>583</v>
      </c>
      <c r="E580" s="482">
        <v>4</v>
      </c>
      <c r="F580" s="99" t="s">
        <v>582</v>
      </c>
      <c r="H580" s="99">
        <f>'Справка 6'!G42</f>
        <v>166743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45016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45016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45016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45016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45016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45016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45016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45016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45016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45016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45016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45016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45016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45016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45016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45016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45016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45016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45016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45016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45016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45016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45016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45016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45016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45016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45016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45016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45016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45016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45016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45016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45016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45016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45016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45016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45016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45016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45016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45016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45016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45016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45016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45016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45016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45016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45016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45016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45016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45016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45016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45016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45016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45016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45016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45016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45016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45016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45016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45016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45016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45016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45016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45016</v>
      </c>
      <c r="D644" s="99" t="s">
        <v>532</v>
      </c>
      <c r="E644" s="482">
        <v>7</v>
      </c>
      <c r="F644" s="99" t="s">
        <v>531</v>
      </c>
      <c r="H644" s="99">
        <f>'Справка 6'!J14</f>
        <v>664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45016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45016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45016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45016</v>
      </c>
      <c r="D648" s="99" t="s">
        <v>543</v>
      </c>
      <c r="E648" s="482">
        <v>7</v>
      </c>
      <c r="F648" s="99" t="s">
        <v>542</v>
      </c>
      <c r="H648" s="99">
        <f>'Справка 6'!J18</f>
        <v>1172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45016</v>
      </c>
      <c r="D649" s="99" t="s">
        <v>545</v>
      </c>
      <c r="E649" s="482">
        <v>7</v>
      </c>
      <c r="F649" s="99" t="s">
        <v>804</v>
      </c>
      <c r="H649" s="99">
        <f>'Справка 6'!J19</f>
        <v>10248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45016</v>
      </c>
      <c r="D650" s="99" t="s">
        <v>547</v>
      </c>
      <c r="E650" s="482">
        <v>7</v>
      </c>
      <c r="F650" s="99" t="s">
        <v>546</v>
      </c>
      <c r="H650" s="99">
        <f>'Справка 6'!J20</f>
        <v>116303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45016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45016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45016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45016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45016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45016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45016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45016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45016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45016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45016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45016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45016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45016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45016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45016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45016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45016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45016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45016</v>
      </c>
      <c r="D670" s="99" t="s">
        <v>583</v>
      </c>
      <c r="E670" s="482">
        <v>7</v>
      </c>
      <c r="F670" s="99" t="s">
        <v>582</v>
      </c>
      <c r="H670" s="99">
        <f>'Справка 6'!J42</f>
        <v>166743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45016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45016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45016</v>
      </c>
      <c r="D673" s="99" t="s">
        <v>529</v>
      </c>
      <c r="E673" s="482">
        <v>8</v>
      </c>
      <c r="F673" s="99" t="s">
        <v>528</v>
      </c>
      <c r="H673" s="99">
        <f>'Справка 6'!K13</f>
        <v>6273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45016</v>
      </c>
      <c r="D674" s="99" t="s">
        <v>532</v>
      </c>
      <c r="E674" s="482">
        <v>8</v>
      </c>
      <c r="F674" s="99" t="s">
        <v>531</v>
      </c>
      <c r="H674" s="99">
        <f>'Справка 6'!K14</f>
        <v>652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45016</v>
      </c>
      <c r="D675" s="99" t="s">
        <v>535</v>
      </c>
      <c r="E675" s="482">
        <v>8</v>
      </c>
      <c r="F675" s="99" t="s">
        <v>534</v>
      </c>
      <c r="H675" s="99">
        <f>'Справка 6'!K15</f>
        <v>35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45016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45016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45016</v>
      </c>
      <c r="D678" s="99" t="s">
        <v>543</v>
      </c>
      <c r="E678" s="482">
        <v>8</v>
      </c>
      <c r="F678" s="99" t="s">
        <v>542</v>
      </c>
      <c r="H678" s="99">
        <f>'Справка 6'!K18</f>
        <v>970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45016</v>
      </c>
      <c r="D679" s="99" t="s">
        <v>545</v>
      </c>
      <c r="E679" s="482">
        <v>8</v>
      </c>
      <c r="F679" s="99" t="s">
        <v>804</v>
      </c>
      <c r="H679" s="99">
        <f>'Справка 6'!K19</f>
        <v>10003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45016</v>
      </c>
      <c r="D680" s="99" t="s">
        <v>547</v>
      </c>
      <c r="E680" s="482">
        <v>8</v>
      </c>
      <c r="F680" s="99" t="s">
        <v>546</v>
      </c>
      <c r="H680" s="99">
        <f>'Справка 6'!K20</f>
        <v>18003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45016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45016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45016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45016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45016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45016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45016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45016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45016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45016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45016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45016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45016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45016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45016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45016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45016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45016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45016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45016</v>
      </c>
      <c r="D700" s="99" t="s">
        <v>583</v>
      </c>
      <c r="E700" s="482">
        <v>8</v>
      </c>
      <c r="F700" s="99" t="s">
        <v>582</v>
      </c>
      <c r="H700" s="99">
        <f>'Справка 6'!K42</f>
        <v>28006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45016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45016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45016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45016</v>
      </c>
      <c r="D704" s="99" t="s">
        <v>532</v>
      </c>
      <c r="E704" s="482">
        <v>9</v>
      </c>
      <c r="F704" s="99" t="s">
        <v>531</v>
      </c>
      <c r="H704" s="99">
        <f>'Справка 6'!L14</f>
        <v>2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45016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45016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45016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45016</v>
      </c>
      <c r="D708" s="99" t="s">
        <v>543</v>
      </c>
      <c r="E708" s="482">
        <v>9</v>
      </c>
      <c r="F708" s="99" t="s">
        <v>542</v>
      </c>
      <c r="H708" s="99">
        <f>'Справка 6'!L18</f>
        <v>24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45016</v>
      </c>
      <c r="D709" s="99" t="s">
        <v>545</v>
      </c>
      <c r="E709" s="482">
        <v>9</v>
      </c>
      <c r="F709" s="99" t="s">
        <v>804</v>
      </c>
      <c r="H709" s="99">
        <f>'Справка 6'!L19</f>
        <v>30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45016</v>
      </c>
      <c r="D710" s="99" t="s">
        <v>547</v>
      </c>
      <c r="E710" s="482">
        <v>9</v>
      </c>
      <c r="F710" s="99" t="s">
        <v>546</v>
      </c>
      <c r="H710" s="99">
        <f>'Справка 6'!L20</f>
        <v>243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45016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45016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45016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45016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45016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45016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45016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45016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45016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45016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45016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45016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45016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45016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45016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45016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45016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45016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45016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45016</v>
      </c>
      <c r="D730" s="99" t="s">
        <v>583</v>
      </c>
      <c r="E730" s="482">
        <v>9</v>
      </c>
      <c r="F730" s="99" t="s">
        <v>582</v>
      </c>
      <c r="H730" s="99">
        <f>'Справка 6'!L42</f>
        <v>273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45016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45016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45016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45016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45016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45016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45016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45016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45016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45016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45016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45016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45016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45016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45016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45016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45016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45016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45016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45016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45016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45016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45016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45016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45016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45016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45016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45016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45016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45016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45016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45016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45016</v>
      </c>
      <c r="D763" s="99" t="s">
        <v>529</v>
      </c>
      <c r="E763" s="482">
        <v>11</v>
      </c>
      <c r="F763" s="99" t="s">
        <v>528</v>
      </c>
      <c r="H763" s="99">
        <f>'Справка 6'!N13</f>
        <v>6276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45016</v>
      </c>
      <c r="D764" s="99" t="s">
        <v>532</v>
      </c>
      <c r="E764" s="482">
        <v>11</v>
      </c>
      <c r="F764" s="99" t="s">
        <v>531</v>
      </c>
      <c r="H764" s="99">
        <f>'Справка 6'!N14</f>
        <v>654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45016</v>
      </c>
      <c r="D765" s="99" t="s">
        <v>535</v>
      </c>
      <c r="E765" s="482">
        <v>11</v>
      </c>
      <c r="F765" s="99" t="s">
        <v>534</v>
      </c>
      <c r="H765" s="99">
        <f>'Справка 6'!N15</f>
        <v>36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45016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45016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45016</v>
      </c>
      <c r="D768" s="99" t="s">
        <v>543</v>
      </c>
      <c r="E768" s="482">
        <v>11</v>
      </c>
      <c r="F768" s="99" t="s">
        <v>542</v>
      </c>
      <c r="H768" s="99">
        <f>'Справка 6'!N18</f>
        <v>994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45016</v>
      </c>
      <c r="D769" s="99" t="s">
        <v>545</v>
      </c>
      <c r="E769" s="482">
        <v>11</v>
      </c>
      <c r="F769" s="99" t="s">
        <v>804</v>
      </c>
      <c r="H769" s="99">
        <f>'Справка 6'!N19</f>
        <v>10033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45016</v>
      </c>
      <c r="D770" s="99" t="s">
        <v>547</v>
      </c>
      <c r="E770" s="482">
        <v>11</v>
      </c>
      <c r="F770" s="99" t="s">
        <v>546</v>
      </c>
      <c r="H770" s="99">
        <f>'Справка 6'!N20</f>
        <v>18246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45016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45016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45016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45016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45016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45016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45016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45016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45016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45016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45016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45016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45016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45016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45016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45016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45016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45016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45016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45016</v>
      </c>
      <c r="D790" s="99" t="s">
        <v>583</v>
      </c>
      <c r="E790" s="482">
        <v>11</v>
      </c>
      <c r="F790" s="99" t="s">
        <v>582</v>
      </c>
      <c r="H790" s="99">
        <f>'Справка 6'!N42</f>
        <v>28279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45016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45016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45016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45016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45016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45016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45016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45016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45016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45016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45016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45016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45016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45016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45016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45016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45016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45016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45016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45016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45016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45016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45016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45016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45016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45016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45016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45016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45016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45016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45016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45016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45016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45016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45016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45016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45016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45016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45016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45016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45016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45016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45016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45016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45016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45016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45016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45016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45016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45016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45016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45016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45016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45016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45016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45016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45016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45016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45016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45016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45016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45016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45016</v>
      </c>
      <c r="D853" s="99" t="s">
        <v>529</v>
      </c>
      <c r="E853" s="482">
        <v>14</v>
      </c>
      <c r="F853" s="99" t="s">
        <v>528</v>
      </c>
      <c r="H853" s="99">
        <f>'Справка 6'!Q13</f>
        <v>6276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45016</v>
      </c>
      <c r="D854" s="99" t="s">
        <v>532</v>
      </c>
      <c r="E854" s="482">
        <v>14</v>
      </c>
      <c r="F854" s="99" t="s">
        <v>531</v>
      </c>
      <c r="H854" s="99">
        <f>'Справка 6'!Q14</f>
        <v>654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45016</v>
      </c>
      <c r="D855" s="99" t="s">
        <v>535</v>
      </c>
      <c r="E855" s="482">
        <v>14</v>
      </c>
      <c r="F855" s="99" t="s">
        <v>534</v>
      </c>
      <c r="H855" s="99">
        <f>'Справка 6'!Q15</f>
        <v>36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45016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45016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45016</v>
      </c>
      <c r="D858" s="99" t="s">
        <v>543</v>
      </c>
      <c r="E858" s="482">
        <v>14</v>
      </c>
      <c r="F858" s="99" t="s">
        <v>542</v>
      </c>
      <c r="H858" s="99">
        <f>'Справка 6'!Q18</f>
        <v>994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45016</v>
      </c>
      <c r="D859" s="99" t="s">
        <v>545</v>
      </c>
      <c r="E859" s="482">
        <v>14</v>
      </c>
      <c r="F859" s="99" t="s">
        <v>804</v>
      </c>
      <c r="H859" s="99">
        <f>'Справка 6'!Q19</f>
        <v>10033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45016</v>
      </c>
      <c r="D860" s="99" t="s">
        <v>547</v>
      </c>
      <c r="E860" s="482">
        <v>14</v>
      </c>
      <c r="F860" s="99" t="s">
        <v>546</v>
      </c>
      <c r="H860" s="99">
        <f>'Справка 6'!Q20</f>
        <v>18246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45016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45016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45016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45016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45016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45016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45016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45016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45016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45016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45016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45016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45016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45016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45016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45016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45016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45016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45016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45016</v>
      </c>
      <c r="D880" s="99" t="s">
        <v>583</v>
      </c>
      <c r="E880" s="482">
        <v>14</v>
      </c>
      <c r="F880" s="99" t="s">
        <v>582</v>
      </c>
      <c r="H880" s="99">
        <f>'Справка 6'!Q42</f>
        <v>28279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45016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45016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45016</v>
      </c>
      <c r="D883" s="99" t="s">
        <v>529</v>
      </c>
      <c r="E883" s="482">
        <v>15</v>
      </c>
      <c r="F883" s="99" t="s">
        <v>528</v>
      </c>
      <c r="H883" s="99">
        <f>'Справка 6'!R13</f>
        <v>24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45016</v>
      </c>
      <c r="D884" s="99" t="s">
        <v>532</v>
      </c>
      <c r="E884" s="482">
        <v>15</v>
      </c>
      <c r="F884" s="99" t="s">
        <v>531</v>
      </c>
      <c r="H884" s="99">
        <f>'Справка 6'!R14</f>
        <v>10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45016</v>
      </c>
      <c r="D885" s="99" t="s">
        <v>535</v>
      </c>
      <c r="E885" s="482">
        <v>15</v>
      </c>
      <c r="F885" s="99" t="s">
        <v>534</v>
      </c>
      <c r="H885" s="99">
        <f>'Справка 6'!R15</f>
        <v>3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45016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45016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45016</v>
      </c>
      <c r="D888" s="99" t="s">
        <v>543</v>
      </c>
      <c r="E888" s="482">
        <v>15</v>
      </c>
      <c r="F888" s="99" t="s">
        <v>542</v>
      </c>
      <c r="H888" s="99">
        <f>'Справка 6'!R18</f>
        <v>178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45016</v>
      </c>
      <c r="D889" s="99" t="s">
        <v>545</v>
      </c>
      <c r="E889" s="482">
        <v>15</v>
      </c>
      <c r="F889" s="99" t="s">
        <v>804</v>
      </c>
      <c r="H889" s="99">
        <f>'Справка 6'!R19</f>
        <v>215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45016</v>
      </c>
      <c r="D890" s="99" t="s">
        <v>547</v>
      </c>
      <c r="E890" s="482">
        <v>15</v>
      </c>
      <c r="F890" s="99" t="s">
        <v>546</v>
      </c>
      <c r="H890" s="99">
        <f>'Справка 6'!R20</f>
        <v>98057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45016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45016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45016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45016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45016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45016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45016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45016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45016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45016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45016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45016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45016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45016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45016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45016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45016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45016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45016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45016</v>
      </c>
      <c r="D910" s="99" t="s">
        <v>583</v>
      </c>
      <c r="E910" s="482">
        <v>15</v>
      </c>
      <c r="F910" s="99" t="s">
        <v>582</v>
      </c>
      <c r="H910" s="99">
        <f>'Справка 6'!R42</f>
        <v>138464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45016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45016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45016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45016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45016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45016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45016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45016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45016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45016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45016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880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45016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2115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45016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2115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45016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45016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45016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21499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45016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45644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45016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45016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45016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45016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65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45016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45016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65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45016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45016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45016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330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45016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45016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45016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45016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330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45016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69653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45016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70533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45016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45016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45016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45016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45016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45016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45016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45016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45016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45016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45016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45016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2115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45016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2115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45016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45016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45016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21499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45016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45644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45016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45016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45016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45016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65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45016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45016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65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45016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45016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45016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330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45016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45016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45016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45016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330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45016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69653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45016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69653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45016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45016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45016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45016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45016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45016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45016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45016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45016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45016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45016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880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45016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45016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45016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45016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45016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45016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45016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45016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45016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45016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45016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45016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45016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45016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45016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45016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45016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45016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45016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45016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45016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880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45016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45016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45016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45016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45016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28897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45016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28897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45016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45016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45016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45016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45016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92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45016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38524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45016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1523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45016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45016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69036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45016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2050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45016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45016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45016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45016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45016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52205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45016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52205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45016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45016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45016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45016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896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45016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45016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896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45016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45016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45016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2128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45016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602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45016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1007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45016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45016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45016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498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45016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45016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45016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498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45016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45016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946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45016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56176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45016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127262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45016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45016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45016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45016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45016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45016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45016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45016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45016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45016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45016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45016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45016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45016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45016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45016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45016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45016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45016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45016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45016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52205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45016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52205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45016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45016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45016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45016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896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45016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45016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896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45016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45016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45016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2128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45016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602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45016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1007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45016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45016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45016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498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45016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45016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45016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498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45016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45016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946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45016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56176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45016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56176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45016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45016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45016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45016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45016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28897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45016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28897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45016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45016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45016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45016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45016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92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45016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38524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45016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1523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45016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45016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69036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45016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2050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45016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45016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45016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45016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45016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45016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45016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45016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45016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45016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45016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45016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45016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45016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45016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45016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45016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45016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45016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45016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45016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45016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45016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45016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45016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45016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45016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71086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45016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45016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45016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45016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45016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45016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45016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45016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45016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45016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45016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45016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45016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45016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45016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45016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45016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45016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45016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45016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45016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45016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45016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45016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45016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45016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45016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45016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45016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45016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45016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45016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45016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45016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45016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45016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45016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45016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45016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45016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45016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45016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45016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45016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45016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45016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45016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45016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45016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45016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45016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45016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45016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45016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45016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45016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45016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45016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45016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45016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45016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45016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45016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45016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45016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45016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45016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45016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45016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45016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45016</v>
      </c>
      <c r="D1209" s="99" t="s">
        <v>784</v>
      </c>
      <c r="E1209" s="99">
        <v>1</v>
      </c>
      <c r="F1209" s="99" t="s">
        <v>783</v>
      </c>
      <c r="H1209" s="484">
        <f>'Справка 8'!C26</f>
        <v>86710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45016</v>
      </c>
      <c r="D1210" s="99" t="s">
        <v>786</v>
      </c>
      <c r="E1210" s="99">
        <v>1</v>
      </c>
      <c r="F1210" s="99" t="s">
        <v>771</v>
      </c>
      <c r="H1210" s="484">
        <f>'Справка 8'!C27</f>
        <v>15770294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45016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45016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45016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45016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45016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45016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45016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45016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45016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45016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45016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45016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45016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45016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45016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45016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45016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45016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45016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45016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45016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45016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45016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45016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45016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45016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45016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45016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45016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45016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45016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45016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45016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45016</v>
      </c>
      <c r="D1245" s="99" t="s">
        <v>772</v>
      </c>
      <c r="E1245" s="99">
        <v>4</v>
      </c>
      <c r="F1245" s="99" t="s">
        <v>762</v>
      </c>
      <c r="H1245" s="484">
        <f>'Справка 8'!F20</f>
        <v>6132064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45016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45016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45016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45016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45016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45016</v>
      </c>
      <c r="D1251" s="99" t="s">
        <v>784</v>
      </c>
      <c r="E1251" s="99">
        <v>4</v>
      </c>
      <c r="F1251" s="99" t="s">
        <v>783</v>
      </c>
      <c r="H1251" s="484">
        <f>'Справка 8'!F26</f>
        <v>1384563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45016</v>
      </c>
      <c r="D1252" s="99" t="s">
        <v>786</v>
      </c>
      <c r="E1252" s="99">
        <v>4</v>
      </c>
      <c r="F1252" s="99" t="s">
        <v>771</v>
      </c>
      <c r="H1252" s="484">
        <f>'Справка 8'!F27</f>
        <v>7516627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45016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45016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45016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45016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45016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45016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45016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45016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45016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45016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45016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45016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45016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45016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45016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45016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45016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45016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45016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45016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45016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45016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45016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45016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45016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45016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45016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45016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45016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45016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45016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45016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45016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45016</v>
      </c>
      <c r="D1287" s="99" t="s">
        <v>772</v>
      </c>
      <c r="E1287" s="99">
        <v>7</v>
      </c>
      <c r="F1287" s="99" t="s">
        <v>762</v>
      </c>
      <c r="H1287" s="484">
        <f>'Справка 8'!I20</f>
        <v>6132064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45016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45016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45016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45016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45016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45016</v>
      </c>
      <c r="D1293" s="99" t="s">
        <v>784</v>
      </c>
      <c r="E1293" s="99">
        <v>7</v>
      </c>
      <c r="F1293" s="99" t="s">
        <v>783</v>
      </c>
      <c r="H1293" s="484">
        <f>'Справка 8'!I26</f>
        <v>1384563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45016</v>
      </c>
      <c r="D1294" s="99" t="s">
        <v>786</v>
      </c>
      <c r="E1294" s="99">
        <v>7</v>
      </c>
      <c r="F1294" s="99" t="s">
        <v>771</v>
      </c>
      <c r="H1294" s="484">
        <f>'Справка 8'!I27</f>
        <v>7516627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24</v>
      </c>
      <c r="D14" s="187">
        <v>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</v>
      </c>
      <c r="D15" s="187">
        <v>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</v>
      </c>
      <c r="D16" s="187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178</v>
      </c>
      <c r="D19" s="187">
        <v>191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215</v>
      </c>
      <c r="D20" s="567">
        <f>SUM(D12:D19)</f>
        <v>230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98057</v>
      </c>
      <c r="D21" s="464">
        <v>98300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10517</v>
      </c>
      <c r="H22" s="583">
        <f>SUM(H23:H25)</f>
        <v>10517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10517</v>
      </c>
      <c r="H23" s="187">
        <v>10517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47851</v>
      </c>
      <c r="H26" s="567">
        <f>H20+H21+H22</f>
        <v>47851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-521</v>
      </c>
      <c r="H28" s="565">
        <f>SUM(H29:H31)</f>
        <v>-246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-521</v>
      </c>
      <c r="H30" s="187">
        <v>-246</v>
      </c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91</v>
      </c>
      <c r="H32" s="187">
        <v>-275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-430</v>
      </c>
      <c r="H34" s="567">
        <f>H28+H32+H33</f>
        <v>-521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116401</v>
      </c>
      <c r="H37" s="569">
        <f>H26+H18+H34</f>
        <v>116310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1563</v>
      </c>
      <c r="H40" s="552">
        <v>1563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28897</v>
      </c>
      <c r="H45" s="187">
        <v>29537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92</v>
      </c>
      <c r="H47" s="187">
        <v>107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38524</v>
      </c>
      <c r="H48" s="187">
        <v>38512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1523</v>
      </c>
      <c r="H49" s="187">
        <v>1523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69036</v>
      </c>
      <c r="H50" s="565">
        <f>SUM(H44:H49)</f>
        <v>69679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2069</v>
      </c>
      <c r="H53" s="187">
        <v>2303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2050</v>
      </c>
      <c r="H54" s="187">
        <v>2050</v>
      </c>
    </row>
    <row r="55" spans="1:8" ht="15.75">
      <c r="A55" s="94" t="s">
        <v>166</v>
      </c>
      <c r="B55" s="90" t="s">
        <v>167</v>
      </c>
      <c r="C55" s="465">
        <v>880</v>
      </c>
      <c r="D55" s="466">
        <v>880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139344</v>
      </c>
      <c r="D56" s="571">
        <f>D20+D21+D22+D28+D33+D46+D52+D54+D55</f>
        <v>139602</v>
      </c>
      <c r="E56" s="94" t="s">
        <v>825</v>
      </c>
      <c r="F56" s="93" t="s">
        <v>172</v>
      </c>
      <c r="G56" s="568">
        <f>G50+G52+G53+G54+G55</f>
        <v>73155</v>
      </c>
      <c r="H56" s="569">
        <f>H50+H52+H53+H54+H55</f>
        <v>74032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52205</v>
      </c>
      <c r="H59" s="187">
        <v>52286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896</v>
      </c>
      <c r="H60" s="187">
        <v>795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2129</v>
      </c>
      <c r="H61" s="565">
        <f>SUM(H62:H68)</f>
        <v>1788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602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1007</v>
      </c>
      <c r="H64" s="187">
        <v>1049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</v>
      </c>
      <c r="H66" s="187">
        <v>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2115</v>
      </c>
      <c r="D68" s="187">
        <v>2194</v>
      </c>
      <c r="E68" s="84" t="s">
        <v>212</v>
      </c>
      <c r="F68" s="87" t="s">
        <v>213</v>
      </c>
      <c r="G68" s="188">
        <v>498</v>
      </c>
      <c r="H68" s="187">
        <v>707</v>
      </c>
    </row>
    <row r="69" spans="1:8" ht="15.75">
      <c r="A69" s="84" t="s">
        <v>210</v>
      </c>
      <c r="B69" s="86" t="s">
        <v>211</v>
      </c>
      <c r="C69" s="188">
        <v>21499</v>
      </c>
      <c r="D69" s="187">
        <v>21771</v>
      </c>
      <c r="E69" s="192" t="s">
        <v>79</v>
      </c>
      <c r="F69" s="87" t="s">
        <v>216</v>
      </c>
      <c r="G69" s="188">
        <v>946</v>
      </c>
      <c r="H69" s="187">
        <v>926</v>
      </c>
    </row>
    <row r="70" spans="1:8" ht="15.75">
      <c r="A70" s="84" t="s">
        <v>214</v>
      </c>
      <c r="B70" s="86" t="s">
        <v>215</v>
      </c>
      <c r="C70" s="188">
        <v>45644</v>
      </c>
      <c r="D70" s="187">
        <v>45212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56176</v>
      </c>
      <c r="H71" s="567">
        <f>H59+H60+H61+H69+H70</f>
        <v>55795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65</v>
      </c>
      <c r="D73" s="187">
        <v>64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330</v>
      </c>
      <c r="D75" s="187">
        <v>331</v>
      </c>
      <c r="E75" s="472" t="s">
        <v>160</v>
      </c>
      <c r="F75" s="89" t="s">
        <v>233</v>
      </c>
      <c r="G75" s="465">
        <v>1372</v>
      </c>
      <c r="H75" s="466">
        <v>1372</v>
      </c>
    </row>
    <row r="76" spans="1:8" ht="15.75">
      <c r="A76" s="469" t="s">
        <v>77</v>
      </c>
      <c r="B76" s="90" t="s">
        <v>232</v>
      </c>
      <c r="C76" s="566">
        <f>SUM(C68:C75)</f>
        <v>69653</v>
      </c>
      <c r="D76" s="567">
        <f>SUM(D68:D75)</f>
        <v>69572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7517</v>
      </c>
      <c r="D79" s="565">
        <f>SUM(D80:D82)</f>
        <v>10271</v>
      </c>
      <c r="E79" s="196" t="s">
        <v>824</v>
      </c>
      <c r="F79" s="93" t="s">
        <v>241</v>
      </c>
      <c r="G79" s="568">
        <f>G71+G73+G75+G77</f>
        <v>57548</v>
      </c>
      <c r="H79" s="569">
        <f>H71+H73+H75+H77</f>
        <v>57167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7517</v>
      </c>
      <c r="D82" s="187">
        <v>10271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31733</v>
      </c>
      <c r="D84" s="187">
        <v>29015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39250</v>
      </c>
      <c r="D85" s="567">
        <f>D84+D83+D79</f>
        <v>39286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394</v>
      </c>
      <c r="D88" s="187">
        <v>592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394</v>
      </c>
      <c r="D92" s="567">
        <f>SUM(D88:D91)</f>
        <v>592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26</v>
      </c>
      <c r="D93" s="466">
        <v>20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109323</v>
      </c>
      <c r="D94" s="571">
        <f>D65+D76+D85+D92+D93</f>
        <v>109470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248667</v>
      </c>
      <c r="D95" s="573">
        <f>D94+D56</f>
        <v>249072</v>
      </c>
      <c r="E95" s="220" t="s">
        <v>915</v>
      </c>
      <c r="F95" s="476" t="s">
        <v>268</v>
      </c>
      <c r="G95" s="572">
        <f>G37+G40+G56+G79</f>
        <v>248667</v>
      </c>
      <c r="H95" s="573">
        <f>H37+H40+H56+H79</f>
        <v>249072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45076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39" sqref="C39:D3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</v>
      </c>
      <c r="D12" s="308">
        <v>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622</v>
      </c>
      <c r="D13" s="308">
        <v>508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277</v>
      </c>
      <c r="D14" s="308">
        <v>185</v>
      </c>
      <c r="E14" s="236" t="s">
        <v>285</v>
      </c>
      <c r="F14" s="231" t="s">
        <v>286</v>
      </c>
      <c r="G14" s="307">
        <v>1668</v>
      </c>
      <c r="H14" s="308">
        <v>1725</v>
      </c>
    </row>
    <row r="15" spans="1:8" ht="15.75">
      <c r="A15" s="185" t="s">
        <v>287</v>
      </c>
      <c r="B15" s="181" t="s">
        <v>288</v>
      </c>
      <c r="C15" s="307">
        <v>117</v>
      </c>
      <c r="D15" s="308">
        <v>98</v>
      </c>
      <c r="E15" s="236" t="s">
        <v>79</v>
      </c>
      <c r="F15" s="231" t="s">
        <v>289</v>
      </c>
      <c r="G15" s="307">
        <v>35</v>
      </c>
      <c r="H15" s="308">
        <v>41</v>
      </c>
    </row>
    <row r="16" spans="1:8" ht="15.75">
      <c r="A16" s="185" t="s">
        <v>290</v>
      </c>
      <c r="B16" s="181" t="s">
        <v>291</v>
      </c>
      <c r="C16" s="307">
        <v>19</v>
      </c>
      <c r="D16" s="308">
        <v>17</v>
      </c>
      <c r="E16" s="227" t="s">
        <v>52</v>
      </c>
      <c r="F16" s="255" t="s">
        <v>292</v>
      </c>
      <c r="G16" s="597">
        <f>SUM(G12:G15)</f>
        <v>1703</v>
      </c>
      <c r="H16" s="598">
        <f>SUM(H12:H15)</f>
        <v>1766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21</v>
      </c>
      <c r="D19" s="308">
        <v>14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1062</v>
      </c>
      <c r="D22" s="598">
        <f>SUM(D12:D18)+D19</f>
        <v>828</v>
      </c>
      <c r="E22" s="185" t="s">
        <v>309</v>
      </c>
      <c r="F22" s="228" t="s">
        <v>310</v>
      </c>
      <c r="G22" s="307">
        <v>367</v>
      </c>
      <c r="H22" s="308">
        <v>272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21</v>
      </c>
    </row>
    <row r="25" spans="1:8" ht="31.5">
      <c r="A25" s="185" t="s">
        <v>316</v>
      </c>
      <c r="B25" s="228" t="s">
        <v>317</v>
      </c>
      <c r="C25" s="307">
        <v>552</v>
      </c>
      <c r="D25" s="308">
        <v>534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364</v>
      </c>
      <c r="D26" s="308">
        <v>17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367</v>
      </c>
      <c r="H27" s="598">
        <f>SUM(H22:H26)</f>
        <v>293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917</v>
      </c>
      <c r="D29" s="598">
        <f>SUM(D25:D28)</f>
        <v>552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1979</v>
      </c>
      <c r="D31" s="604">
        <f>D29+D22</f>
        <v>1380</v>
      </c>
      <c r="E31" s="242" t="s">
        <v>800</v>
      </c>
      <c r="F31" s="257" t="s">
        <v>331</v>
      </c>
      <c r="G31" s="244">
        <f>G16+G18+G27</f>
        <v>2070</v>
      </c>
      <c r="H31" s="245">
        <f>H16+H18+H27</f>
        <v>2059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91</v>
      </c>
      <c r="D33" s="235">
        <f>IF((H31-D31)&gt;0,H31-D31,0)</f>
        <v>679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1979</v>
      </c>
      <c r="D36" s="606">
        <f>D31-D34+D35</f>
        <v>1380</v>
      </c>
      <c r="E36" s="253" t="s">
        <v>346</v>
      </c>
      <c r="F36" s="247" t="s">
        <v>347</v>
      </c>
      <c r="G36" s="258">
        <f>G35-G34+G31</f>
        <v>2070</v>
      </c>
      <c r="H36" s="259">
        <f>H35-H34+H31</f>
        <v>2059</v>
      </c>
    </row>
    <row r="37" spans="1:8" ht="15.75">
      <c r="A37" s="252" t="s">
        <v>348</v>
      </c>
      <c r="B37" s="222" t="s">
        <v>349</v>
      </c>
      <c r="C37" s="603">
        <f>IF((G36-C36)&gt;0,G36-C36,0)</f>
        <v>91</v>
      </c>
      <c r="D37" s="604">
        <f>IF((H36-D36)&gt;0,H36-D36,0)</f>
        <v>679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91</v>
      </c>
      <c r="D42" s="235">
        <f>+IF((H36-D36-D38)&gt;0,H36-D36-D38,0)</f>
        <v>679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91</v>
      </c>
      <c r="D44" s="259">
        <f>IF(H42=0,IF(D42-D43&gt;0,D42-D43+H43,0),IF(H42-H43&lt;0,H43-H42+D42,0))</f>
        <v>679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2070</v>
      </c>
      <c r="D45" s="600">
        <f>D36+D38+D42</f>
        <v>2059</v>
      </c>
      <c r="E45" s="261" t="s">
        <v>373</v>
      </c>
      <c r="F45" s="263" t="s">
        <v>374</v>
      </c>
      <c r="G45" s="599">
        <f>G42+G36</f>
        <v>2070</v>
      </c>
      <c r="H45" s="600">
        <f>H42+H36</f>
        <v>2059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45076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1977</v>
      </c>
      <c r="D11" s="187">
        <v>2412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-1177</v>
      </c>
      <c r="D12" s="187">
        <v>-713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-144</v>
      </c>
      <c r="D14" s="187">
        <v>-109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-410</v>
      </c>
      <c r="D15" s="187">
        <v>-329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</v>
      </c>
      <c r="D20" s="187">
        <v>-34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251</v>
      </c>
      <c r="D21" s="628">
        <f>SUM(D11:D20)</f>
        <v>1227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-37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136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112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-2035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2381</v>
      </c>
      <c r="D29" s="187">
        <v>398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557</v>
      </c>
      <c r="D33" s="628">
        <f>SUM(D23:D32)</f>
        <v>398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157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-643</v>
      </c>
      <c r="D38" s="187">
        <v>-336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</v>
      </c>
      <c r="D39" s="187">
        <v>-22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-517</v>
      </c>
      <c r="D40" s="187">
        <v>-1307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-1006</v>
      </c>
      <c r="D43" s="630">
        <f>SUM(D35:D42)</f>
        <v>-1666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-198</v>
      </c>
      <c r="D44" s="298">
        <f>D43+D33+D21</f>
        <v>-41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592</v>
      </c>
      <c r="D45" s="300">
        <v>530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394</v>
      </c>
      <c r="D46" s="302">
        <f>D45+D44</f>
        <v>489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394</v>
      </c>
      <c r="D47" s="289">
        <v>489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45076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8" sqref="M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78"/>
      <c r="B9" s="681"/>
      <c r="C9" s="676"/>
      <c r="D9" s="683" t="s">
        <v>802</v>
      </c>
      <c r="E9" s="683" t="s">
        <v>456</v>
      </c>
      <c r="F9" s="504" t="s">
        <v>457</v>
      </c>
      <c r="G9" s="504"/>
      <c r="H9" s="504"/>
      <c r="I9" s="673" t="s">
        <v>458</v>
      </c>
      <c r="J9" s="673" t="s">
        <v>459</v>
      </c>
      <c r="K9" s="676"/>
      <c r="L9" s="676"/>
      <c r="M9" s="505" t="s">
        <v>801</v>
      </c>
      <c r="N9" s="501"/>
    </row>
    <row r="10" spans="1:14" s="502" customFormat="1" ht="31.5">
      <c r="A10" s="679"/>
      <c r="B10" s="682"/>
      <c r="C10" s="674"/>
      <c r="D10" s="683"/>
      <c r="E10" s="683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10517</v>
      </c>
      <c r="G13" s="553">
        <f>'1-Баланс'!H24</f>
        <v>0</v>
      </c>
      <c r="H13" s="554"/>
      <c r="I13" s="553">
        <f>'1-Баланс'!H29+'1-Баланс'!H32</f>
        <v>-275</v>
      </c>
      <c r="J13" s="553">
        <f>'1-Баланс'!H30+'1-Баланс'!H33</f>
        <v>-246</v>
      </c>
      <c r="K13" s="554"/>
      <c r="L13" s="553">
        <f>SUM(C13:K13)</f>
        <v>116310</v>
      </c>
      <c r="M13" s="555">
        <f>'1-Баланс'!H40</f>
        <v>1563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10517</v>
      </c>
      <c r="G17" s="622">
        <f t="shared" si="2"/>
        <v>0</v>
      </c>
      <c r="H17" s="622">
        <f t="shared" si="2"/>
        <v>0</v>
      </c>
      <c r="I17" s="622">
        <f t="shared" si="2"/>
        <v>-275</v>
      </c>
      <c r="J17" s="622">
        <f t="shared" si="2"/>
        <v>-246</v>
      </c>
      <c r="K17" s="622">
        <f t="shared" si="2"/>
        <v>0</v>
      </c>
      <c r="L17" s="553">
        <f t="shared" si="1"/>
        <v>116310</v>
      </c>
      <c r="M17" s="623">
        <f t="shared" si="2"/>
        <v>1563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91</v>
      </c>
      <c r="J18" s="553">
        <f>+'1-Баланс'!G33</f>
        <v>0</v>
      </c>
      <c r="K18" s="554"/>
      <c r="L18" s="553">
        <f t="shared" si="1"/>
        <v>91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10517</v>
      </c>
      <c r="G31" s="622">
        <f t="shared" si="6"/>
        <v>0</v>
      </c>
      <c r="H31" s="622">
        <f t="shared" si="6"/>
        <v>0</v>
      </c>
      <c r="I31" s="622">
        <f t="shared" si="6"/>
        <v>-184</v>
      </c>
      <c r="J31" s="622">
        <f t="shared" si="6"/>
        <v>-246</v>
      </c>
      <c r="K31" s="622">
        <f t="shared" si="6"/>
        <v>0</v>
      </c>
      <c r="L31" s="553">
        <f t="shared" si="1"/>
        <v>116401</v>
      </c>
      <c r="M31" s="623">
        <f t="shared" si="6"/>
        <v>1563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10517</v>
      </c>
      <c r="G34" s="556">
        <f t="shared" si="7"/>
        <v>0</v>
      </c>
      <c r="H34" s="556">
        <f t="shared" si="7"/>
        <v>0</v>
      </c>
      <c r="I34" s="556">
        <f t="shared" si="7"/>
        <v>-184</v>
      </c>
      <c r="J34" s="556">
        <f t="shared" si="7"/>
        <v>-246</v>
      </c>
      <c r="K34" s="556">
        <f t="shared" si="7"/>
        <v>0</v>
      </c>
      <c r="L34" s="620">
        <f t="shared" si="1"/>
        <v>116401</v>
      </c>
      <c r="M34" s="557">
        <f>M31+M32+M33</f>
        <v>1563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45076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B46:E46"/>
    <mergeCell ref="B47:E47"/>
    <mergeCell ref="B48:E48"/>
    <mergeCell ref="I9:I10"/>
    <mergeCell ref="J9:J10"/>
    <mergeCell ref="K8:K10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S20" sqref="S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6300</v>
      </c>
      <c r="E13" s="319"/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6273</v>
      </c>
      <c r="L13" s="319">
        <v>3</v>
      </c>
      <c r="M13" s="319"/>
      <c r="N13" s="320">
        <f t="shared" si="4"/>
        <v>6276</v>
      </c>
      <c r="O13" s="319"/>
      <c r="P13" s="319"/>
      <c r="Q13" s="320">
        <f t="shared" si="0"/>
        <v>6276</v>
      </c>
      <c r="R13" s="331">
        <f t="shared" si="1"/>
        <v>24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660</v>
      </c>
      <c r="E14" s="319">
        <v>4</v>
      </c>
      <c r="F14" s="319"/>
      <c r="G14" s="320">
        <f t="shared" si="2"/>
        <v>664</v>
      </c>
      <c r="H14" s="319"/>
      <c r="I14" s="319"/>
      <c r="J14" s="320">
        <f t="shared" si="3"/>
        <v>664</v>
      </c>
      <c r="K14" s="319">
        <v>652</v>
      </c>
      <c r="L14" s="319">
        <v>2</v>
      </c>
      <c r="M14" s="319"/>
      <c r="N14" s="320">
        <f t="shared" si="4"/>
        <v>654</v>
      </c>
      <c r="O14" s="319"/>
      <c r="P14" s="319"/>
      <c r="Q14" s="320">
        <f t="shared" si="0"/>
        <v>654</v>
      </c>
      <c r="R14" s="331">
        <f t="shared" si="1"/>
        <v>10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35</v>
      </c>
      <c r="L15" s="319">
        <v>1</v>
      </c>
      <c r="M15" s="319"/>
      <c r="N15" s="320">
        <f t="shared" si="4"/>
        <v>36</v>
      </c>
      <c r="O15" s="319"/>
      <c r="P15" s="319"/>
      <c r="Q15" s="320">
        <f t="shared" si="0"/>
        <v>36</v>
      </c>
      <c r="R15" s="331">
        <f t="shared" si="1"/>
        <v>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1161</v>
      </c>
      <c r="E18" s="319">
        <v>11</v>
      </c>
      <c r="F18" s="319"/>
      <c r="G18" s="320">
        <f t="shared" si="2"/>
        <v>1172</v>
      </c>
      <c r="H18" s="319"/>
      <c r="I18" s="319"/>
      <c r="J18" s="320">
        <f t="shared" si="3"/>
        <v>1172</v>
      </c>
      <c r="K18" s="319">
        <v>970</v>
      </c>
      <c r="L18" s="319">
        <v>24</v>
      </c>
      <c r="M18" s="319"/>
      <c r="N18" s="320">
        <f t="shared" si="4"/>
        <v>994</v>
      </c>
      <c r="O18" s="319"/>
      <c r="P18" s="319"/>
      <c r="Q18" s="320">
        <f t="shared" si="0"/>
        <v>994</v>
      </c>
      <c r="R18" s="331">
        <f t="shared" si="1"/>
        <v>178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10233</v>
      </c>
      <c r="E19" s="321">
        <f>SUM(E11:E18)</f>
        <v>15</v>
      </c>
      <c r="F19" s="321">
        <f>SUM(F11:F18)</f>
        <v>0</v>
      </c>
      <c r="G19" s="320">
        <f t="shared" si="2"/>
        <v>10248</v>
      </c>
      <c r="H19" s="321">
        <f>SUM(H11:H18)</f>
        <v>0</v>
      </c>
      <c r="I19" s="321">
        <f>SUM(I11:I18)</f>
        <v>0</v>
      </c>
      <c r="J19" s="320">
        <f t="shared" si="3"/>
        <v>10248</v>
      </c>
      <c r="K19" s="321">
        <f>SUM(K11:K18)</f>
        <v>10003</v>
      </c>
      <c r="L19" s="321">
        <f>SUM(L11:L18)</f>
        <v>30</v>
      </c>
      <c r="M19" s="321">
        <f>SUM(M11:M18)</f>
        <v>0</v>
      </c>
      <c r="N19" s="320">
        <f t="shared" si="4"/>
        <v>10033</v>
      </c>
      <c r="O19" s="321">
        <f>SUM(O11:O18)</f>
        <v>0</v>
      </c>
      <c r="P19" s="321">
        <f>SUM(P11:P18)</f>
        <v>0</v>
      </c>
      <c r="Q19" s="320">
        <f t="shared" si="0"/>
        <v>10033</v>
      </c>
      <c r="R19" s="331">
        <f t="shared" si="1"/>
        <v>215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116303</v>
      </c>
      <c r="E20" s="319"/>
      <c r="F20" s="319"/>
      <c r="G20" s="320">
        <f t="shared" si="2"/>
        <v>116303</v>
      </c>
      <c r="H20" s="319"/>
      <c r="I20" s="319"/>
      <c r="J20" s="320">
        <f t="shared" si="3"/>
        <v>116303</v>
      </c>
      <c r="K20" s="319">
        <v>18003</v>
      </c>
      <c r="L20" s="319">
        <v>243</v>
      </c>
      <c r="M20" s="319"/>
      <c r="N20" s="320">
        <f t="shared" si="4"/>
        <v>18246</v>
      </c>
      <c r="O20" s="319"/>
      <c r="P20" s="319"/>
      <c r="Q20" s="320">
        <f t="shared" si="0"/>
        <v>18246</v>
      </c>
      <c r="R20" s="331">
        <f t="shared" si="1"/>
        <v>98057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166728</v>
      </c>
      <c r="E42" s="340">
        <f>E19+E20+E21+E27+E40+E41</f>
        <v>15</v>
      </c>
      <c r="F42" s="340">
        <f aca="true" t="shared" si="11" ref="F42:R42">F19+F20+F21+F27+F40+F41</f>
        <v>0</v>
      </c>
      <c r="G42" s="340">
        <f t="shared" si="11"/>
        <v>166743</v>
      </c>
      <c r="H42" s="340">
        <f t="shared" si="11"/>
        <v>0</v>
      </c>
      <c r="I42" s="340">
        <f t="shared" si="11"/>
        <v>0</v>
      </c>
      <c r="J42" s="340">
        <f t="shared" si="11"/>
        <v>166743</v>
      </c>
      <c r="K42" s="340">
        <f t="shared" si="11"/>
        <v>28006</v>
      </c>
      <c r="L42" s="340">
        <f t="shared" si="11"/>
        <v>273</v>
      </c>
      <c r="M42" s="340">
        <f t="shared" si="11"/>
        <v>0</v>
      </c>
      <c r="N42" s="340">
        <f t="shared" si="11"/>
        <v>28279</v>
      </c>
      <c r="O42" s="340">
        <f t="shared" si="11"/>
        <v>0</v>
      </c>
      <c r="P42" s="340">
        <f t="shared" si="11"/>
        <v>0</v>
      </c>
      <c r="Q42" s="340">
        <f t="shared" si="11"/>
        <v>28279</v>
      </c>
      <c r="R42" s="341">
        <f t="shared" si="11"/>
        <v>138464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45076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85" sqref="D8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880</v>
      </c>
      <c r="D23" s="434"/>
      <c r="E23" s="433">
        <f t="shared" si="0"/>
        <v>880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2115</v>
      </c>
      <c r="D26" s="353">
        <f>SUM(D27:D29)</f>
        <v>2115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2115</v>
      </c>
      <c r="D27" s="359">
        <v>2115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21499</v>
      </c>
      <c r="D30" s="359">
        <v>21499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45644</v>
      </c>
      <c r="D31" s="359">
        <v>45644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65</v>
      </c>
      <c r="D35" s="353">
        <f>SUM(D36:D39)</f>
        <v>65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65</v>
      </c>
      <c r="D37" s="359">
        <v>65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330</v>
      </c>
      <c r="D40" s="353">
        <f>SUM(D41:D44)</f>
        <v>330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330</v>
      </c>
      <c r="D44" s="359">
        <v>330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69653</v>
      </c>
      <c r="D45" s="429">
        <f>D26+D30+D31+D33+D32+D34+D35+D40</f>
        <v>69653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70533</v>
      </c>
      <c r="D46" s="435">
        <f>D45+D23+D21+D11</f>
        <v>69653</v>
      </c>
      <c r="E46" s="436">
        <f>E45+E23+E21+E11</f>
        <v>880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28897</v>
      </c>
      <c r="D58" s="129">
        <f>D59+D61</f>
        <v>0</v>
      </c>
      <c r="E58" s="127">
        <f t="shared" si="1"/>
        <v>28897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28897</v>
      </c>
      <c r="D59" s="188"/>
      <c r="E59" s="127">
        <f t="shared" si="1"/>
        <v>28897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92</v>
      </c>
      <c r="D64" s="188"/>
      <c r="E64" s="127">
        <f t="shared" si="1"/>
        <v>92</v>
      </c>
      <c r="F64" s="187"/>
    </row>
    <row r="65" spans="1:6" ht="15.75">
      <c r="A65" s="361" t="s">
        <v>680</v>
      </c>
      <c r="B65" s="126" t="s">
        <v>681</v>
      </c>
      <c r="C65" s="188">
        <v>38524</v>
      </c>
      <c r="D65" s="188"/>
      <c r="E65" s="127">
        <f t="shared" si="1"/>
        <v>38524</v>
      </c>
      <c r="F65" s="187"/>
    </row>
    <row r="66" spans="1:6" ht="15.75">
      <c r="A66" s="361" t="s">
        <v>682</v>
      </c>
      <c r="B66" s="126" t="s">
        <v>683</v>
      </c>
      <c r="C66" s="188">
        <v>1523</v>
      </c>
      <c r="D66" s="188"/>
      <c r="E66" s="127">
        <f t="shared" si="1"/>
        <v>1523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69036</v>
      </c>
      <c r="D68" s="426">
        <f>D54+D58+D63+D64+D65+D66</f>
        <v>0</v>
      </c>
      <c r="E68" s="427">
        <f t="shared" si="1"/>
        <v>69036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2050</v>
      </c>
      <c r="D70" s="188"/>
      <c r="E70" s="127">
        <f t="shared" si="1"/>
        <v>2050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52205</v>
      </c>
      <c r="D77" s="129">
        <f>D78+D80</f>
        <v>52205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52205</v>
      </c>
      <c r="D78" s="188">
        <v>52205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896</v>
      </c>
      <c r="D82" s="129">
        <f>SUM(D83:D86)</f>
        <v>896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896</v>
      </c>
      <c r="D84" s="188">
        <v>896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2128</v>
      </c>
      <c r="D87" s="125">
        <f>SUM(D88:D92)+D96</f>
        <v>2128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602</v>
      </c>
      <c r="D88" s="188">
        <v>602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1007</v>
      </c>
      <c r="D89" s="188">
        <v>1007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</v>
      </c>
      <c r="D91" s="188">
        <v>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498</v>
      </c>
      <c r="D92" s="129">
        <f>SUM(D93:D95)</f>
        <v>498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498</v>
      </c>
      <c r="D95" s="188">
        <v>498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946</v>
      </c>
      <c r="D97" s="188">
        <v>946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56176</v>
      </c>
      <c r="D98" s="424">
        <f>D87+D82+D77+D73+D97</f>
        <v>56176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127262</v>
      </c>
      <c r="D99" s="418">
        <f>D98+D70+D68</f>
        <v>56176</v>
      </c>
      <c r="E99" s="418">
        <f>E98+E70+E68</f>
        <v>71086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45076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3" sqref="C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15683584</v>
      </c>
      <c r="D20" s="440"/>
      <c r="E20" s="440"/>
      <c r="F20" s="440">
        <v>6132064</v>
      </c>
      <c r="G20" s="440"/>
      <c r="H20" s="440"/>
      <c r="I20" s="441">
        <f t="shared" si="0"/>
        <v>6132064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86710</v>
      </c>
      <c r="D26" s="440"/>
      <c r="E26" s="440"/>
      <c r="F26" s="440">
        <v>1384563</v>
      </c>
      <c r="G26" s="440"/>
      <c r="H26" s="440"/>
      <c r="I26" s="441">
        <f t="shared" si="0"/>
        <v>1384563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15770294</v>
      </c>
      <c r="D27" s="447">
        <f t="shared" si="2"/>
        <v>0</v>
      </c>
      <c r="E27" s="447">
        <f t="shared" si="2"/>
        <v>0</v>
      </c>
      <c r="F27" s="447">
        <f t="shared" si="2"/>
        <v>7516627</v>
      </c>
      <c r="G27" s="447">
        <f t="shared" si="2"/>
        <v>0</v>
      </c>
      <c r="H27" s="447">
        <f t="shared" si="2"/>
        <v>0</v>
      </c>
      <c r="I27" s="448">
        <f t="shared" si="0"/>
        <v>7516627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45076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9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31.03.2023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248667</v>
      </c>
      <c r="D6" s="643">
        <f aca="true" t="shared" si="0" ref="D6:D15">C6-E6</f>
        <v>0</v>
      </c>
      <c r="E6" s="642">
        <f>'1-Баланс'!G95</f>
        <v>248667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116401</v>
      </c>
      <c r="D7" s="643">
        <f t="shared" si="0"/>
        <v>47421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91</v>
      </c>
      <c r="D8" s="643">
        <f t="shared" si="0"/>
        <v>0</v>
      </c>
      <c r="E8" s="642">
        <f>ABS('2-Отчет за доходите'!C44)-ABS('2-Отчет за доходите'!G44)</f>
        <v>91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592</v>
      </c>
      <c r="D9" s="643">
        <f t="shared" si="0"/>
        <v>0</v>
      </c>
      <c r="E9" s="642">
        <f>'3-Отчет за паричния поток'!C45</f>
        <v>592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394</v>
      </c>
      <c r="D10" s="643">
        <f t="shared" si="0"/>
        <v>0</v>
      </c>
      <c r="E10" s="642">
        <f>'3-Отчет за паричния поток'!C46</f>
        <v>394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116401</v>
      </c>
      <c r="D11" s="643">
        <f t="shared" si="0"/>
        <v>0</v>
      </c>
      <c r="E11" s="642">
        <f>'4-Отчет за собствения капитал'!L34</f>
        <v>116401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2023-05-30T07:20:56Z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