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<sst xmlns="http://schemas.openxmlformats.org/spreadsheetml/2006/main" count="4190" uniqueCount="973">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</sst>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44926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45048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0.03622233930453109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0.00236437107729344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0.00209605256137623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0.0011040984133102074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0.9706180344478217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1.9149159480119649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1.914566095824514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0.6975702765581542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0.01035562474854374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0.07705267431239217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0.030481146014003983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0.38894200964579545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1.128011348981171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0.526751300828676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3773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0.032439171180466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0.5126304801670146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26.7153329260843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27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191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230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98300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880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139602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2194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21771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45212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64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331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69572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10271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10271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29015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39286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592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592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109470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249072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10517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10517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47851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-246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-246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-275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-521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116310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1563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29537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107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38512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1523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69679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2303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2050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74032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52286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795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1788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1049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707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926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55795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1372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57167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249072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32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1385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1138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490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72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2006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5123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3773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804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170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4747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9870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9870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9877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7085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507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7592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1220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768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1988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9580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290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9580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290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297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22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275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9877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7395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-2426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-526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-1392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-79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-96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2876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-5911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-189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23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559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-20900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13659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-796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-13555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17035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-2352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-101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-3579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-262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10741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62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530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592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592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10439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10439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78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78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10517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10517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-275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-78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-78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-197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-521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-521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116782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116782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-275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-197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116310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116310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1004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1004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581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-22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-22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1563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1563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6271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655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1029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10067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118565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18880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18880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1661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20541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189365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29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5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132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166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3068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3234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5330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18880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18880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1661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20541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25871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6300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660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1161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10233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116303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166728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6300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660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1161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10233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116303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166728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6266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649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33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873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9894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16644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26538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7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3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2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97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109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1359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1468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6273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652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35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970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10003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18003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28006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6273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652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35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970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10003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18003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28006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27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8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191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230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98300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138722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880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2194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2194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21771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45212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64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64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331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331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69572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70452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2194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2194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21771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45212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64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64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331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331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69572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69572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880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880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29537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29537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107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38512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1523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69679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2050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52286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52286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795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795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1787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1049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707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707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926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55795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127524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52286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52286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795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795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1787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1049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707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707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926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55795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55795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29537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29537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107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38512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1523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69679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2050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71729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15683584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273470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15957054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6496343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3773995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10270338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6496343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3773995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10270338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91">
      <selection activeCell="H55" sqref="H5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27</v>
      </c>
      <c r="D14" s="187">
        <v>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</v>
      </c>
      <c r="D15" s="187">
        <v>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7">
        <v>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191</v>
      </c>
      <c r="D19" s="187">
        <v>156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230</v>
      </c>
      <c r="D20" s="567">
        <f>SUM(D12:D19)</f>
        <v>173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98300</v>
      </c>
      <c r="D21" s="464">
        <v>101921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10517</v>
      </c>
      <c r="H22" s="583">
        <f>SUM(H23:H25)</f>
        <v>10439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10517</v>
      </c>
      <c r="H23" s="187">
        <v>10439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47851</v>
      </c>
      <c r="H26" s="567">
        <f>H20+H21+H22</f>
        <v>47773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-246</v>
      </c>
      <c r="H28" s="565">
        <f>SUM(H29:H31)</f>
        <v>162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>
        <v>162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-246</v>
      </c>
      <c r="H30" s="187"/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-275</v>
      </c>
      <c r="H32" s="187">
        <v>-133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-521</v>
      </c>
      <c r="H34" s="567">
        <f>H28+H32+H33</f>
        <v>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116310</v>
      </c>
      <c r="H37" s="569">
        <f>H26+H18+H34</f>
        <v>116782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1563</v>
      </c>
      <c r="H40" s="552">
        <v>1004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>
        <v>1661</v>
      </c>
      <c r="E45" s="197" t="s">
        <v>135</v>
      </c>
      <c r="F45" s="87" t="s">
        <v>136</v>
      </c>
      <c r="G45" s="188">
        <v>29537</v>
      </c>
      <c r="H45" s="187">
        <v>14187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1661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107</v>
      </c>
      <c r="H47" s="187">
        <v>115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38512</v>
      </c>
      <c r="H48" s="187">
        <v>38315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1523</v>
      </c>
      <c r="H49" s="187">
        <v>1829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69679</v>
      </c>
      <c r="H50" s="565">
        <f>SUM(H44:H49)</f>
        <v>54446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2303</v>
      </c>
      <c r="H53" s="187">
        <v>3241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2050</v>
      </c>
      <c r="H54" s="187">
        <v>1859</v>
      </c>
    </row>
    <row r="55" spans="1:8" ht="15.75">
      <c r="A55" s="94" t="s">
        <v>166</v>
      </c>
      <c r="B55" s="90" t="s">
        <v>167</v>
      </c>
      <c r="C55" s="465">
        <v>880</v>
      </c>
      <c r="D55" s="466">
        <v>727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139602</v>
      </c>
      <c r="D56" s="571">
        <f>D20+D21+D22+D28+D33+D46+D52+D54+D55</f>
        <v>144674</v>
      </c>
      <c r="E56" s="94" t="s">
        <v>825</v>
      </c>
      <c r="F56" s="93" t="s">
        <v>172</v>
      </c>
      <c r="G56" s="568">
        <f>G50+G52+G53+G54+G55</f>
        <v>74032</v>
      </c>
      <c r="H56" s="569">
        <f>H50+H52+H53+H54+H55</f>
        <v>59546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52286</v>
      </c>
      <c r="H59" s="187">
        <v>51209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795</v>
      </c>
      <c r="H60" s="187">
        <v>788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1788</v>
      </c>
      <c r="H61" s="565">
        <f>SUM(H62:H68)</f>
        <v>1918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1049</v>
      </c>
      <c r="H64" s="187">
        <v>1453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</v>
      </c>
      <c r="H66" s="187">
        <v>13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</v>
      </c>
      <c r="H67" s="187">
        <v>12</v>
      </c>
    </row>
    <row r="68" spans="1:8" ht="15.75">
      <c r="A68" s="84" t="s">
        <v>206</v>
      </c>
      <c r="B68" s="86" t="s">
        <v>207</v>
      </c>
      <c r="C68" s="188">
        <v>2194</v>
      </c>
      <c r="D68" s="187">
        <v>2623</v>
      </c>
      <c r="E68" s="84" t="s">
        <v>212</v>
      </c>
      <c r="F68" s="87" t="s">
        <v>213</v>
      </c>
      <c r="G68" s="188">
        <v>707</v>
      </c>
      <c r="H68" s="187">
        <v>439</v>
      </c>
    </row>
    <row r="69" spans="1:8" ht="15.75">
      <c r="A69" s="84" t="s">
        <v>210</v>
      </c>
      <c r="B69" s="86" t="s">
        <v>211</v>
      </c>
      <c r="C69" s="188">
        <v>21771</v>
      </c>
      <c r="D69" s="187">
        <v>21911</v>
      </c>
      <c r="E69" s="192" t="s">
        <v>79</v>
      </c>
      <c r="F69" s="87" t="s">
        <v>216</v>
      </c>
      <c r="G69" s="188">
        <v>926</v>
      </c>
      <c r="H69" s="187">
        <v>826</v>
      </c>
    </row>
    <row r="70" spans="1:8" ht="15.75">
      <c r="A70" s="84" t="s">
        <v>214</v>
      </c>
      <c r="B70" s="86" t="s">
        <v>215</v>
      </c>
      <c r="C70" s="188">
        <v>45212</v>
      </c>
      <c r="D70" s="187">
        <v>28713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55795</v>
      </c>
      <c r="H71" s="567">
        <f>H59+H60+H61+H69+H70</f>
        <v>54741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64</v>
      </c>
      <c r="D73" s="187">
        <v>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331</v>
      </c>
      <c r="D75" s="187"/>
      <c r="E75" s="472" t="s">
        <v>160</v>
      </c>
      <c r="F75" s="89" t="s">
        <v>233</v>
      </c>
      <c r="G75" s="465">
        <v>1372</v>
      </c>
      <c r="H75" s="466">
        <v>1805</v>
      </c>
    </row>
    <row r="76" spans="1:8" ht="15.75">
      <c r="A76" s="469" t="s">
        <v>77</v>
      </c>
      <c r="B76" s="90" t="s">
        <v>232</v>
      </c>
      <c r="C76" s="566">
        <f>SUM(C68:C75)</f>
        <v>69572</v>
      </c>
      <c r="D76" s="567">
        <f>SUM(D68:D75)</f>
        <v>53249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10271</v>
      </c>
      <c r="D79" s="565">
        <f>SUM(D80:D82)</f>
        <v>14759</v>
      </c>
      <c r="E79" s="196" t="s">
        <v>824</v>
      </c>
      <c r="F79" s="93" t="s">
        <v>241</v>
      </c>
      <c r="G79" s="568">
        <f>G71+G73+G75+G77</f>
        <v>57167</v>
      </c>
      <c r="H79" s="569">
        <f>H71+H73+H75+H77</f>
        <v>56546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10271</v>
      </c>
      <c r="D82" s="187">
        <v>14759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29015</v>
      </c>
      <c r="D84" s="187">
        <v>20666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39286</v>
      </c>
      <c r="D85" s="567">
        <f>D84+D83+D79</f>
        <v>35425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592</v>
      </c>
      <c r="D88" s="187">
        <v>530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592</v>
      </c>
      <c r="D92" s="567">
        <f>SUM(D88:D91)</f>
        <v>530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109470</v>
      </c>
      <c r="D94" s="571">
        <f>D65+D76+D85+D92+D93</f>
        <v>89204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249072</v>
      </c>
      <c r="D95" s="573">
        <f>D94+D56</f>
        <v>233878</v>
      </c>
      <c r="E95" s="220" t="s">
        <v>915</v>
      </c>
      <c r="F95" s="476" t="s">
        <v>268</v>
      </c>
      <c r="G95" s="572">
        <f>G37+G40+G56+G79</f>
        <v>249072</v>
      </c>
      <c r="H95" s="573">
        <f>H37+H40+H56+H79</f>
        <v>233878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45048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32</v>
      </c>
      <c r="D12" s="308">
        <v>32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1385</v>
      </c>
      <c r="D13" s="308">
        <v>1392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1138</v>
      </c>
      <c r="D14" s="308">
        <v>822</v>
      </c>
      <c r="E14" s="236" t="s">
        <v>285</v>
      </c>
      <c r="F14" s="231" t="s">
        <v>286</v>
      </c>
      <c r="G14" s="307">
        <v>7085</v>
      </c>
      <c r="H14" s="308">
        <v>6977</v>
      </c>
    </row>
    <row r="15" spans="1:8" ht="15.75">
      <c r="A15" s="185" t="s">
        <v>287</v>
      </c>
      <c r="B15" s="181" t="s">
        <v>288</v>
      </c>
      <c r="C15" s="307">
        <v>490</v>
      </c>
      <c r="D15" s="308">
        <v>478</v>
      </c>
      <c r="E15" s="236" t="s">
        <v>79</v>
      </c>
      <c r="F15" s="231" t="s">
        <v>289</v>
      </c>
      <c r="G15" s="307">
        <v>507</v>
      </c>
      <c r="H15" s="308">
        <v>464</v>
      </c>
    </row>
    <row r="16" spans="1:8" ht="15.75">
      <c r="A16" s="185" t="s">
        <v>290</v>
      </c>
      <c r="B16" s="181" t="s">
        <v>291</v>
      </c>
      <c r="C16" s="307">
        <v>72</v>
      </c>
      <c r="D16" s="308">
        <v>71</v>
      </c>
      <c r="E16" s="227" t="s">
        <v>52</v>
      </c>
      <c r="F16" s="255" t="s">
        <v>292</v>
      </c>
      <c r="G16" s="597">
        <f>SUM(G12:G15)</f>
        <v>7592</v>
      </c>
      <c r="H16" s="598">
        <f>SUM(H12:H15)</f>
        <v>7441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2006</v>
      </c>
      <c r="D19" s="308">
        <v>1794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5123</v>
      </c>
      <c r="D22" s="598">
        <f>SUM(D12:D18)+D19</f>
        <v>4589</v>
      </c>
      <c r="E22" s="185" t="s">
        <v>309</v>
      </c>
      <c r="F22" s="228" t="s">
        <v>310</v>
      </c>
      <c r="G22" s="307">
        <v>1220</v>
      </c>
      <c r="H22" s="308">
        <v>1286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84</v>
      </c>
    </row>
    <row r="25" spans="1:8" ht="31.5">
      <c r="A25" s="185" t="s">
        <v>316</v>
      </c>
      <c r="B25" s="228" t="s">
        <v>317</v>
      </c>
      <c r="C25" s="307">
        <v>3773</v>
      </c>
      <c r="D25" s="308">
        <v>3379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804</v>
      </c>
      <c r="D26" s="308">
        <v>809</v>
      </c>
      <c r="E26" s="185" t="s">
        <v>322</v>
      </c>
      <c r="F26" s="228" t="s">
        <v>323</v>
      </c>
      <c r="G26" s="307">
        <v>768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1988</v>
      </c>
      <c r="H27" s="598">
        <f>SUM(H22:H26)</f>
        <v>1370</v>
      </c>
    </row>
    <row r="28" spans="1:8" ht="15.75">
      <c r="A28" s="185" t="s">
        <v>79</v>
      </c>
      <c r="B28" s="228" t="s">
        <v>327</v>
      </c>
      <c r="C28" s="307">
        <v>170</v>
      </c>
      <c r="D28" s="308">
        <v>135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4747</v>
      </c>
      <c r="D29" s="598">
        <f>SUM(D25:D28)</f>
        <v>4323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9870</v>
      </c>
      <c r="D31" s="604">
        <f>D29+D22</f>
        <v>8912</v>
      </c>
      <c r="E31" s="242" t="s">
        <v>800</v>
      </c>
      <c r="F31" s="257" t="s">
        <v>331</v>
      </c>
      <c r="G31" s="244">
        <f>G16+G18+G27</f>
        <v>9580</v>
      </c>
      <c r="H31" s="245">
        <f>H16+H18+H27</f>
        <v>8811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290</v>
      </c>
      <c r="H33" s="598">
        <f>IF((D31-H31)&gt;0,D31-H31,0)</f>
        <v>101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9870</v>
      </c>
      <c r="D36" s="606">
        <f>D31-D34+D35</f>
        <v>8912</v>
      </c>
      <c r="E36" s="253" t="s">
        <v>346</v>
      </c>
      <c r="F36" s="247" t="s">
        <v>347</v>
      </c>
      <c r="G36" s="258">
        <f>G35-G34+G31</f>
        <v>9580</v>
      </c>
      <c r="H36" s="259">
        <f>H35-H34+H31</f>
        <v>8811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290</v>
      </c>
      <c r="H37" s="245">
        <f>IF((D36-H36)&gt;0,D36-H36,0)</f>
        <v>101</v>
      </c>
    </row>
    <row r="38" spans="1:8" ht="15.75">
      <c r="A38" s="225" t="s">
        <v>352</v>
      </c>
      <c r="B38" s="229" t="s">
        <v>353</v>
      </c>
      <c r="C38" s="597">
        <f>C39+C40+C41</f>
        <v>7</v>
      </c>
      <c r="D38" s="598">
        <f>D39+D40+D41</f>
        <v>28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</v>
      </c>
      <c r="D39" s="308">
        <v>28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297</v>
      </c>
      <c r="H42" s="235">
        <f>IF(H37&gt;0,IF(D38+H37&lt;0,0,D38+H37),IF(D37-D38&lt;0,D38-D37,0))</f>
        <v>129</v>
      </c>
    </row>
    <row r="43" spans="1:8" ht="15.75">
      <c r="A43" s="224" t="s">
        <v>364</v>
      </c>
      <c r="B43" s="177" t="s">
        <v>365</v>
      </c>
      <c r="C43" s="307"/>
      <c r="D43" s="308">
        <v>4</v>
      </c>
      <c r="E43" s="224" t="s">
        <v>364</v>
      </c>
      <c r="F43" s="186" t="s">
        <v>366</v>
      </c>
      <c r="G43" s="554">
        <v>22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275</v>
      </c>
      <c r="H44" s="259">
        <f>IF(D42=0,IF(H42-H43&gt;0,H42-H43+D43,0),IF(D42-D43&lt;0,D43-D42+H43,0))</f>
        <v>133</v>
      </c>
    </row>
    <row r="45" spans="1:8" ht="16.5" thickBot="1">
      <c r="A45" s="261" t="s">
        <v>371</v>
      </c>
      <c r="B45" s="262" t="s">
        <v>372</v>
      </c>
      <c r="C45" s="599">
        <f>C36+C38+C42</f>
        <v>9877</v>
      </c>
      <c r="D45" s="600">
        <f>D36+D38+D42</f>
        <v>8940</v>
      </c>
      <c r="E45" s="261" t="s">
        <v>373</v>
      </c>
      <c r="F45" s="263" t="s">
        <v>374</v>
      </c>
      <c r="G45" s="599">
        <f>G42+G36</f>
        <v>9877</v>
      </c>
      <c r="H45" s="600">
        <f>H42+H36</f>
        <v>8940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45048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7395</v>
      </c>
      <c r="D11" s="187">
        <v>7750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-2426</v>
      </c>
      <c r="D12" s="187">
        <v>-1879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-526</v>
      </c>
      <c r="D14" s="187">
        <v>-476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-1392</v>
      </c>
      <c r="D15" s="187">
        <v>-1642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-79</v>
      </c>
      <c r="D16" s="187">
        <v>-167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-96</v>
      </c>
      <c r="D20" s="187">
        <v>45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2876</v>
      </c>
      <c r="D21" s="628">
        <f>SUM(D11:D20)</f>
        <v>3631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-5911</v>
      </c>
      <c r="D23" s="187">
        <v>-5578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-189</v>
      </c>
      <c r="D25" s="187">
        <v>-20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</v>
      </c>
      <c r="D26" s="187">
        <v>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559</v>
      </c>
      <c r="D27" s="187">
        <v>1028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-20900</v>
      </c>
      <c r="D28" s="187">
        <v>-38990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13659</v>
      </c>
      <c r="D29" s="187">
        <v>10775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-796</v>
      </c>
      <c r="D32" s="187">
        <v>4393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-13555</v>
      </c>
      <c r="D33" s="628">
        <f>SUM(D23:D32)</f>
        <v>-28384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17035</v>
      </c>
      <c r="D37" s="187">
        <v>29030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-2352</v>
      </c>
      <c r="D38" s="187">
        <v>-1237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-101</v>
      </c>
      <c r="D39" s="187">
        <v>-118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-3579</v>
      </c>
      <c r="D40" s="187">
        <v>-2964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-262</v>
      </c>
      <c r="D42" s="187">
        <v>-136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10741</v>
      </c>
      <c r="D43" s="630">
        <f>SUM(D35:D42)</f>
        <v>24575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62</v>
      </c>
      <c r="D44" s="298">
        <f>D43+D33+D21</f>
        <v>-178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530</v>
      </c>
      <c r="D45" s="300">
        <v>708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592</v>
      </c>
      <c r="D46" s="302">
        <f>D45+D44</f>
        <v>530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592</v>
      </c>
      <c r="D47" s="289">
        <v>530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45048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5">
      <selection activeCell="M30" sqref="M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10439</v>
      </c>
      <c r="G13" s="553">
        <f>'1-Баланс'!H24</f>
        <v>0</v>
      </c>
      <c r="H13" s="554"/>
      <c r="I13" s="553">
        <f>'1-Баланс'!H29+'1-Баланс'!H32</f>
        <v>29</v>
      </c>
      <c r="J13" s="553">
        <f>'1-Баланс'!H30+'1-Баланс'!H33</f>
        <v>0</v>
      </c>
      <c r="K13" s="554"/>
      <c r="L13" s="553">
        <f>SUM(C13:K13)</f>
        <v>116782</v>
      </c>
      <c r="M13" s="555">
        <f>'1-Баланс'!H40</f>
        <v>1004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10439</v>
      </c>
      <c r="G17" s="622">
        <f t="shared" si="2"/>
        <v>0</v>
      </c>
      <c r="H17" s="622">
        <f t="shared" si="2"/>
        <v>0</v>
      </c>
      <c r="I17" s="622">
        <f t="shared" si="2"/>
        <v>29</v>
      </c>
      <c r="J17" s="622">
        <f t="shared" si="2"/>
        <v>0</v>
      </c>
      <c r="K17" s="622">
        <f t="shared" si="2"/>
        <v>0</v>
      </c>
      <c r="L17" s="553">
        <f t="shared" si="1"/>
        <v>116782</v>
      </c>
      <c r="M17" s="623">
        <f t="shared" si="2"/>
        <v>1004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-275</v>
      </c>
      <c r="J18" s="553">
        <f>+'1-Баланс'!G33</f>
        <v>0</v>
      </c>
      <c r="K18" s="554"/>
      <c r="L18" s="553">
        <f t="shared" si="1"/>
        <v>-275</v>
      </c>
      <c r="M18" s="607">
        <v>581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78</v>
      </c>
      <c r="G19" s="159">
        <f t="shared" si="3"/>
        <v>0</v>
      </c>
      <c r="H19" s="159">
        <f t="shared" si="3"/>
        <v>0</v>
      </c>
      <c r="I19" s="159">
        <f t="shared" si="3"/>
        <v>-78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-22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78</v>
      </c>
      <c r="G21" s="307"/>
      <c r="H21" s="307"/>
      <c r="I21" s="307">
        <v>-78</v>
      </c>
      <c r="J21" s="307"/>
      <c r="K21" s="307"/>
      <c r="L21" s="553">
        <f t="shared" si="1"/>
        <v>0</v>
      </c>
      <c r="M21" s="308">
        <v>-22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-197</v>
      </c>
      <c r="J30" s="307"/>
      <c r="K30" s="307"/>
      <c r="L30" s="553">
        <f t="shared" si="1"/>
        <v>-197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10517</v>
      </c>
      <c r="G31" s="622">
        <f t="shared" si="6"/>
        <v>0</v>
      </c>
      <c r="H31" s="622">
        <f t="shared" si="6"/>
        <v>0</v>
      </c>
      <c r="I31" s="622">
        <f t="shared" si="6"/>
        <v>-521</v>
      </c>
      <c r="J31" s="622">
        <f t="shared" si="6"/>
        <v>0</v>
      </c>
      <c r="K31" s="622">
        <f t="shared" si="6"/>
        <v>0</v>
      </c>
      <c r="L31" s="553">
        <f t="shared" si="1"/>
        <v>116310</v>
      </c>
      <c r="M31" s="623">
        <f t="shared" si="6"/>
        <v>1563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10517</v>
      </c>
      <c r="G34" s="556">
        <f t="shared" si="7"/>
        <v>0</v>
      </c>
      <c r="H34" s="556">
        <f t="shared" si="7"/>
        <v>0</v>
      </c>
      <c r="I34" s="556">
        <f t="shared" si="7"/>
        <v>-521</v>
      </c>
      <c r="J34" s="556">
        <f t="shared" si="7"/>
        <v>0</v>
      </c>
      <c r="K34" s="556">
        <f t="shared" si="7"/>
        <v>0</v>
      </c>
      <c r="L34" s="620">
        <f t="shared" si="1"/>
        <v>116310</v>
      </c>
      <c r="M34" s="557">
        <f>M31+M32+M33</f>
        <v>1563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45048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I9:I10"/>
    <mergeCell ref="J9:J10"/>
    <mergeCell ref="K8:K10"/>
    <mergeCell ref="B40:H40"/>
    <mergeCell ref="B42:H42"/>
    <mergeCell ref="B43:E43"/>
    <mergeCell ref="A8:A10"/>
    <mergeCell ref="B8:B10"/>
    <mergeCell ref="C8:C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0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6271</v>
      </c>
      <c r="E13" s="319">
        <v>29</v>
      </c>
      <c r="F13" s="319"/>
      <c r="G13" s="320">
        <f t="shared" si="2"/>
        <v>6300</v>
      </c>
      <c r="H13" s="319"/>
      <c r="I13" s="319"/>
      <c r="J13" s="320">
        <f t="shared" si="3"/>
        <v>6300</v>
      </c>
      <c r="K13" s="319">
        <v>6266</v>
      </c>
      <c r="L13" s="319">
        <v>7</v>
      </c>
      <c r="M13" s="319"/>
      <c r="N13" s="320">
        <f t="shared" si="4"/>
        <v>6273</v>
      </c>
      <c r="O13" s="319"/>
      <c r="P13" s="319"/>
      <c r="Q13" s="320">
        <f t="shared" si="0"/>
        <v>6273</v>
      </c>
      <c r="R13" s="331">
        <f t="shared" si="1"/>
        <v>27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655</v>
      </c>
      <c r="E14" s="319">
        <v>5</v>
      </c>
      <c r="F14" s="319"/>
      <c r="G14" s="320">
        <f t="shared" si="2"/>
        <v>660</v>
      </c>
      <c r="H14" s="319"/>
      <c r="I14" s="319"/>
      <c r="J14" s="320">
        <f t="shared" si="3"/>
        <v>660</v>
      </c>
      <c r="K14" s="319">
        <v>649</v>
      </c>
      <c r="L14" s="319">
        <v>3</v>
      </c>
      <c r="M14" s="319"/>
      <c r="N14" s="320">
        <f t="shared" si="4"/>
        <v>652</v>
      </c>
      <c r="O14" s="319"/>
      <c r="P14" s="319"/>
      <c r="Q14" s="320">
        <f t="shared" si="0"/>
        <v>652</v>
      </c>
      <c r="R14" s="331">
        <f t="shared" si="1"/>
        <v>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33</v>
      </c>
      <c r="L15" s="319">
        <v>2</v>
      </c>
      <c r="M15" s="319"/>
      <c r="N15" s="320">
        <f t="shared" si="4"/>
        <v>35</v>
      </c>
      <c r="O15" s="319"/>
      <c r="P15" s="319"/>
      <c r="Q15" s="320">
        <f t="shared" si="0"/>
        <v>35</v>
      </c>
      <c r="R15" s="331">
        <f t="shared" si="1"/>
        <v>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1029</v>
      </c>
      <c r="E18" s="319">
        <v>132</v>
      </c>
      <c r="F18" s="319"/>
      <c r="G18" s="320">
        <f t="shared" si="2"/>
        <v>1161</v>
      </c>
      <c r="H18" s="319"/>
      <c r="I18" s="319"/>
      <c r="J18" s="320">
        <f t="shared" si="3"/>
        <v>1161</v>
      </c>
      <c r="K18" s="319">
        <v>873</v>
      </c>
      <c r="L18" s="319">
        <v>97</v>
      </c>
      <c r="M18" s="319"/>
      <c r="N18" s="320">
        <f t="shared" si="4"/>
        <v>970</v>
      </c>
      <c r="O18" s="319"/>
      <c r="P18" s="319"/>
      <c r="Q18" s="320">
        <f t="shared" si="0"/>
        <v>970</v>
      </c>
      <c r="R18" s="331">
        <f t="shared" si="1"/>
        <v>191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10067</v>
      </c>
      <c r="E19" s="321">
        <f>SUM(E11:E18)</f>
        <v>166</v>
      </c>
      <c r="F19" s="321">
        <f>SUM(F11:F18)</f>
        <v>0</v>
      </c>
      <c r="G19" s="320">
        <f t="shared" si="2"/>
        <v>10233</v>
      </c>
      <c r="H19" s="321">
        <f>SUM(H11:H18)</f>
        <v>0</v>
      </c>
      <c r="I19" s="321">
        <f>SUM(I11:I18)</f>
        <v>0</v>
      </c>
      <c r="J19" s="320">
        <f t="shared" si="3"/>
        <v>10233</v>
      </c>
      <c r="K19" s="321">
        <f>SUM(K11:K18)</f>
        <v>9894</v>
      </c>
      <c r="L19" s="321">
        <f>SUM(L11:L18)</f>
        <v>109</v>
      </c>
      <c r="M19" s="321">
        <f>SUM(M11:M18)</f>
        <v>0</v>
      </c>
      <c r="N19" s="320">
        <f t="shared" si="4"/>
        <v>10003</v>
      </c>
      <c r="O19" s="321">
        <f>SUM(O11:O18)</f>
        <v>0</v>
      </c>
      <c r="P19" s="321">
        <f>SUM(P11:P18)</f>
        <v>0</v>
      </c>
      <c r="Q19" s="320">
        <f t="shared" si="0"/>
        <v>10003</v>
      </c>
      <c r="R19" s="331">
        <f t="shared" si="1"/>
        <v>230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118565</v>
      </c>
      <c r="E20" s="319">
        <v>3068</v>
      </c>
      <c r="F20" s="319">
        <v>5330</v>
      </c>
      <c r="G20" s="320">
        <f t="shared" si="2"/>
        <v>116303</v>
      </c>
      <c r="H20" s="319"/>
      <c r="I20" s="319"/>
      <c r="J20" s="320">
        <f t="shared" si="3"/>
        <v>116303</v>
      </c>
      <c r="K20" s="319">
        <v>16644</v>
      </c>
      <c r="L20" s="319">
        <v>1359</v>
      </c>
      <c r="M20" s="319"/>
      <c r="N20" s="320">
        <f t="shared" si="4"/>
        <v>18003</v>
      </c>
      <c r="O20" s="319"/>
      <c r="P20" s="319"/>
      <c r="Q20" s="320">
        <f t="shared" si="0"/>
        <v>18003</v>
      </c>
      <c r="R20" s="331">
        <f t="shared" si="1"/>
        <v>98300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18880</v>
      </c>
      <c r="E29" s="326">
        <f aca="true" t="shared" si="6" ref="E29:P29">SUM(E30:E33)</f>
        <v>0</v>
      </c>
      <c r="F29" s="326">
        <f t="shared" si="6"/>
        <v>18880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>
        <v>18880</v>
      </c>
      <c r="E30" s="319"/>
      <c r="F30" s="319">
        <v>18880</v>
      </c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1661</v>
      </c>
      <c r="E39" s="319"/>
      <c r="F39" s="319">
        <v>1661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20541</v>
      </c>
      <c r="E40" s="321">
        <f aca="true" t="shared" si="10" ref="E40:P40">E29+E34+E39</f>
        <v>0</v>
      </c>
      <c r="F40" s="321">
        <f t="shared" si="10"/>
        <v>20541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189365</v>
      </c>
      <c r="E42" s="340">
        <f>E19+E20+E21+E27+E40+E41</f>
        <v>3234</v>
      </c>
      <c r="F42" s="340">
        <f aca="true" t="shared" si="11" ref="F42:R42">F19+F20+F21+F27+F40+F41</f>
        <v>25871</v>
      </c>
      <c r="G42" s="340">
        <f t="shared" si="11"/>
        <v>166728</v>
      </c>
      <c r="H42" s="340">
        <f t="shared" si="11"/>
        <v>0</v>
      </c>
      <c r="I42" s="340">
        <f t="shared" si="11"/>
        <v>0</v>
      </c>
      <c r="J42" s="340">
        <f t="shared" si="11"/>
        <v>166728</v>
      </c>
      <c r="K42" s="340">
        <f t="shared" si="11"/>
        <v>26538</v>
      </c>
      <c r="L42" s="340">
        <f t="shared" si="11"/>
        <v>1468</v>
      </c>
      <c r="M42" s="340">
        <f t="shared" si="11"/>
        <v>0</v>
      </c>
      <c r="N42" s="340">
        <f t="shared" si="11"/>
        <v>28006</v>
      </c>
      <c r="O42" s="340">
        <f t="shared" si="11"/>
        <v>0</v>
      </c>
      <c r="P42" s="340">
        <f t="shared" si="11"/>
        <v>0</v>
      </c>
      <c r="Q42" s="340">
        <f t="shared" si="11"/>
        <v>28006</v>
      </c>
      <c r="R42" s="341">
        <f t="shared" si="11"/>
        <v>138722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45048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880</v>
      </c>
      <c r="D23" s="434"/>
      <c r="E23" s="433">
        <f t="shared" si="0"/>
        <v>880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2194</v>
      </c>
      <c r="D26" s="353">
        <f>SUM(D27:D29)</f>
        <v>2194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2194</v>
      </c>
      <c r="D27" s="359">
        <v>2194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21771</v>
      </c>
      <c r="D30" s="359">
        <v>21771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45212</v>
      </c>
      <c r="D31" s="359">
        <v>45212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64</v>
      </c>
      <c r="D35" s="353">
        <f>SUM(D36:D39)</f>
        <v>64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64</v>
      </c>
      <c r="D37" s="359">
        <v>64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331</v>
      </c>
      <c r="D40" s="353">
        <f>SUM(D41:D44)</f>
        <v>331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331</v>
      </c>
      <c r="D44" s="359">
        <v>331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69572</v>
      </c>
      <c r="D45" s="429">
        <f>D26+D30+D31+D33+D32+D34+D35+D40</f>
        <v>69572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70452</v>
      </c>
      <c r="D46" s="435">
        <f>D45+D23+D21+D11</f>
        <v>69572</v>
      </c>
      <c r="E46" s="436">
        <f>E45+E23+E21+E11</f>
        <v>880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29537</v>
      </c>
      <c r="D58" s="129">
        <f>D59+D61</f>
        <v>0</v>
      </c>
      <c r="E58" s="127">
        <f t="shared" si="1"/>
        <v>29537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29537</v>
      </c>
      <c r="D59" s="188"/>
      <c r="E59" s="127">
        <f t="shared" si="1"/>
        <v>29537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107</v>
      </c>
      <c r="D64" s="188"/>
      <c r="E64" s="127">
        <f t="shared" si="1"/>
        <v>107</v>
      </c>
      <c r="F64" s="187"/>
    </row>
    <row r="65" spans="1:6" ht="15.75">
      <c r="A65" s="361" t="s">
        <v>680</v>
      </c>
      <c r="B65" s="126" t="s">
        <v>681</v>
      </c>
      <c r="C65" s="188">
        <v>38512</v>
      </c>
      <c r="D65" s="188"/>
      <c r="E65" s="127">
        <f t="shared" si="1"/>
        <v>38512</v>
      </c>
      <c r="F65" s="187"/>
    </row>
    <row r="66" spans="1:6" ht="15.75">
      <c r="A66" s="361" t="s">
        <v>682</v>
      </c>
      <c r="B66" s="126" t="s">
        <v>683</v>
      </c>
      <c r="C66" s="188">
        <v>1523</v>
      </c>
      <c r="D66" s="188"/>
      <c r="E66" s="127">
        <f t="shared" si="1"/>
        <v>1523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69679</v>
      </c>
      <c r="D68" s="426">
        <f>D54+D58+D63+D64+D65+D66</f>
        <v>0</v>
      </c>
      <c r="E68" s="427">
        <f t="shared" si="1"/>
        <v>69679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2050</v>
      </c>
      <c r="D70" s="188"/>
      <c r="E70" s="127">
        <f t="shared" si="1"/>
        <v>2050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52286</v>
      </c>
      <c r="D77" s="129">
        <f>D78+D80</f>
        <v>52286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52286</v>
      </c>
      <c r="D78" s="188">
        <v>52286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795</v>
      </c>
      <c r="D82" s="129">
        <f>SUM(D83:D86)</f>
        <v>795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795</v>
      </c>
      <c r="D84" s="188">
        <v>795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1787</v>
      </c>
      <c r="D87" s="125">
        <f>SUM(D88:D92)+D96</f>
        <v>1787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1049</v>
      </c>
      <c r="D89" s="188">
        <v>1049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</v>
      </c>
      <c r="D91" s="188">
        <v>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707</v>
      </c>
      <c r="D92" s="129">
        <f>SUM(D93:D95)</f>
        <v>707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707</v>
      </c>
      <c r="D95" s="188">
        <v>707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15</v>
      </c>
      <c r="D96" s="188">
        <v>15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926</v>
      </c>
      <c r="D97" s="188">
        <v>926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55795</v>
      </c>
      <c r="D98" s="424">
        <f>D87+D82+D77+D73+D97</f>
        <v>55795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127524</v>
      </c>
      <c r="D99" s="418">
        <f>D98+D70+D68</f>
        <v>55795</v>
      </c>
      <c r="E99" s="418">
        <f>E98+E70+E68</f>
        <v>71729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45048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F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0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07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11"/>
      <c r="B10" s="707"/>
      <c r="C10" s="713"/>
      <c r="D10" s="713"/>
      <c r="E10" s="713"/>
      <c r="F10" s="713"/>
      <c r="G10" s="106" t="s">
        <v>516</v>
      </c>
      <c r="H10" s="106" t="s">
        <v>517</v>
      </c>
      <c r="I10" s="70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15683584</v>
      </c>
      <c r="D20" s="440"/>
      <c r="E20" s="440"/>
      <c r="F20" s="440">
        <v>6496343</v>
      </c>
      <c r="G20" s="440"/>
      <c r="H20" s="440"/>
      <c r="I20" s="441">
        <f t="shared" si="0"/>
        <v>6496343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273470</v>
      </c>
      <c r="D26" s="440"/>
      <c r="E26" s="440"/>
      <c r="F26" s="440">
        <v>3773995</v>
      </c>
      <c r="G26" s="440"/>
      <c r="H26" s="440"/>
      <c r="I26" s="441">
        <f t="shared" si="0"/>
        <v>3773995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15957054</v>
      </c>
      <c r="D27" s="447">
        <f t="shared" si="2"/>
        <v>0</v>
      </c>
      <c r="E27" s="447">
        <f t="shared" si="2"/>
        <v>0</v>
      </c>
      <c r="F27" s="447">
        <f t="shared" si="2"/>
        <v>10270338</v>
      </c>
      <c r="G27" s="447">
        <f t="shared" si="2"/>
        <v>0</v>
      </c>
      <c r="H27" s="447">
        <f t="shared" si="2"/>
        <v>0</v>
      </c>
      <c r="I27" s="448">
        <f t="shared" si="0"/>
        <v>10270338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45048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9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249072</v>
      </c>
      <c r="D6" s="643">
        <f aca="true" t="shared" si="0" ref="D6:D15">C6-E6</f>
        <v>0</v>
      </c>
      <c r="E6" s="642">
        <f>'1-Баланс'!G95</f>
        <v>249072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116310</v>
      </c>
      <c r="D7" s="643">
        <f t="shared" si="0"/>
        <v>47330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275</v>
      </c>
      <c r="D8" s="643">
        <f t="shared" si="0"/>
        <v>550</v>
      </c>
      <c r="E8" s="642">
        <f>ABS('2-Отчет за доходите'!C44)-ABS('2-Отчет за доходите'!G44)</f>
        <v>-275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530</v>
      </c>
      <c r="D9" s="643">
        <f t="shared" si="0"/>
        <v>0</v>
      </c>
      <c r="E9" s="642">
        <f>'3-Отчет за паричния поток'!C45</f>
        <v>530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592</v>
      </c>
      <c r="D10" s="643">
        <f t="shared" si="0"/>
        <v>0</v>
      </c>
      <c r="E10" s="642">
        <f>'3-Отчет за паричния поток'!C46</f>
        <v>592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116310</v>
      </c>
      <c r="D11" s="643">
        <f t="shared" si="0"/>
        <v>0</v>
      </c>
      <c r="E11" s="642">
        <f>'4-Отчет за собствения капитал'!L34</f>
        <v>116310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2023-05-02T07:11:52Z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