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<sst xmlns="http://schemas.openxmlformats.org/spreadsheetml/2006/main" count="4323" uniqueCount="1005">
  <si>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</si>
  <si>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</si>
  <si>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</si>
  <si>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</si>
  <si>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</si>
  <si>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</si>
  <si>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</si>
  <si>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</si>
  <si>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</si>
  <si>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</si>
  <si>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</si>
  <si>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</si>
  <si>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</si>
  <si>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</si>
  <si>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</si>
  <si>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</si>
  <si>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</si>
  <si>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</si>
  <si>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</si>
  <si>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</si>
  <si>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</si>
  <si>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</si>
  <si>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</si>
  <si>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</si>
  <si>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</si>
  <si>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</si>
  <si>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</si>
  <si>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</si>
  <si>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</si>
  <si>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</si>
  <si>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</si>
  <si>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</si>
  <si>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</si>
  <si>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</si>
  <si>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</si>
  <si>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</si>
  <si>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</si>
  <si>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</si>
  <si>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</si>
  <si>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</si>
  <si>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</si>
  <si>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</si>
  <si>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</si>
  <si>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</si>
  <si>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</si>
  <si>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</si>
  <si>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</si>
  <si>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</si>
  <si>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</si>
  <si>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</si>
  <si>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</si>
  <si>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</si>
  <si>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</si>
  <si>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</si>
  <si>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</si>
  <si>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</si>
  <si>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</si>
  <si>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</si>
  <si>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</si>
  <si>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</si>
  <si>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</si>
  <si>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</si>
  <si>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</si>
  <si>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</si>
  <si>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</si>
  <si>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</si>
  <si>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</si>
  <si>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</si>
  <si>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</si>
  <si>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</si>
  <si>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</si>
  <si>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</si>
  <si>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</si>
  <si>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</si>
  <si>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</si>
  <si>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</si>
  <si>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</si>
  <si>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</si>
  <si>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</si>
  <si>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</si>
  <si>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</si>
  <si>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</si>
  <si>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</si>
  <si>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</si>
  <si>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</si>
  <si>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</si>
  <si>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</si>
  <si>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</si>
  <si>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</si>
  <si>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</si>
  <si>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</si>
  <si>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</si>
  <si>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</si>
  <si>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</si>
  <si>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</si>
  <si>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</si>
  <si>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</si>
  <si>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</si>
  <si>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</si>
  <si>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</si>
  <si>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</si>
  <si>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</si>
  <si>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</si>
  <si>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</si>
  <si>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</si>
  <si>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</si>
  <si>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</si>
  <si>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</si>
  <si>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</si>
  <si>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</si>
  <si>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</si>
  <si>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</si>
  <si>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</si>
  <si>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</si>
  <si>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</si>
  <si>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</si>
  <si>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</si>
  <si>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</si>
  <si>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</si>
  <si>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</si>
  <si>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</si>
  <si>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</si>
  <si>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</si>
  <si>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</si>
  <si>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</si>
  <si>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</si>
  <si>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</si>
  <si>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</si>
  <si>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</si>
  <si>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</si>
  <si>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</si>
  <si>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</si>
  <si>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</si>
  <si>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</si>
  <si>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</si>
  <si>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</si>
  <si>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</si>
  <si>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</si>
  <si>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</si>
  <si>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</si>
  <si>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</si>
  <si>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</si>
  <si>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</si>
  <si>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</si>
  <si>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</si>
  <si>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</si>
  <si>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</si>
  <si>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</si>
  <si>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</si>
  <si>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</si>
  <si>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</si>
  <si>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</si>
  <si>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</si>
  <si>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</si>
  <si>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</si>
  <si>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</si>
  <si>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</si>
  <si>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</si>
  <si>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</si>
  <si>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</si>
  <si>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</si>
  <si>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</si>
  <si>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</si>
  <si>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</si>
  <si>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</si>
  <si>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</si>
  <si>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</si>
  <si>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</si>
  <si>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</si>
  <si>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</si>
  <si>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</si>
  <si>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</si>
  <si>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</si>
  <si>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</si>
  <si>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</si>
  <si>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</si>
  <si>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</si>
  <si>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</si>
  <si>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</si>
  <si>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</si>
  <si>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</si>
  <si>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</si>
  <si>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</si>
  <si>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</si>
  <si>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</si>
  <si>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</si>
  <si>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</si>
  <si>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</si>
  <si>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</si>
  <si>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</si>
  <si>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</si>
  <si>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</si>
  <si>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</si>
  <si>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</si>
  <si>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</si>
  <si>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</si>
  <si>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</si>
  <si>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</si>
  <si>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</si>
  <si>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</si>
  <si>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</si>
  <si>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</si>
  <si>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</si>
  <si>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</si>
  <si>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</si>
  <si>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</si>
  <si>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</si>
  <si>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</si>
  <si>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</si>
  <si>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</si>
  <si>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</si>
  <si>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</si>
  <si>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</si>
  <si>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</si>
  <si>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</si>
  <si>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</si>
  <si>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</si>
  <si>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</si>
  <si>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</si>
  <si>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</si>
  <si>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</si>
  <si>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</si>
  <si>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</si>
  <si>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</si>
  <si>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</si>
  <si>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</si>
  <si>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</si>
  <si>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</si>
  <si>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</si>
  <si>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</si>
  <si>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</si>
  <si>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</si>
  <si>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</si>
  <si>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</si>
  <si>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</si>
  <si>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</si>
  <si>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</si>
  <si>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</si>
  <si>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</si>
  <si>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</si>
  <si>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</si>
  <si>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</si>
  <si>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</si>
  <si>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</si>
  <si>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</si>
  <si>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</si>
  <si>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</si>
  <si>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</si>
  <si>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</si>
  <si>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</si>
  <si>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</si>
  <si>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</si>
  <si>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</si>
  <si>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</si>
  <si>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</si>
  <si>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</si>
  <si>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</si>
  <si>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</si>
  <si>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</si>
  <si>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</si>
  <si>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</si>
  <si>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</si>
  <si>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</si>
  <si>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</si>
  <si>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</si>
  <si>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</si>
  <si>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</si>
  <si>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</si>
  <si>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</si>
  <si>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</si>
  <si>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</si>
  <si>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</si>
  <si>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</si>
  <si>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</si>
  <si>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</si>
  <si>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</si>
  <si>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</si>
  <si>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</si>
  <si>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</si>
  <si>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</si>
  <si>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</si>
  <si>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</si>
  <si>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</si>
  <si>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</si>
  <si>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</si>
  <si>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</si>
  <si>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</si>
  <si>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</si>
  <si>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</si>
  <si>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</si>
  <si>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</si>
  <si>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</si>
  <si>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</si>
  <si>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</si>
  <si>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</si>
  <si>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</si>
  <si>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</si>
  <si>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</si>
  <si>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</si>
  <si>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</si>
  <si>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</si>
  <si>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</si>
  <si>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</si>
  <si>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</si>
  <si>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</si>
  <si>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</si>
  <si>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</si>
  <si>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</si>
  <si>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</si>
  <si>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</si>
  <si>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</si>
  <si>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</si>
  <si>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</si>
  <si>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</si>
  <si>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</si>
  <si>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</si>
  <si>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</si>
  <si>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</si>
  <si>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</si>
  <si>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</si>
  <si>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</si>
  <si>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</si>
  <si>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</si>
  <si>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</si>
  <si>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</si>
  <si>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</si>
  <si>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</si>
  <si>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</si>
  <si>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</si>
  <si>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</si>
  <si>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</si>
  <si>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</si>
  <si>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</si>
  <si>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</si>
  <si>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</si>
  <si>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</si>
  <si>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</si>
  <si>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</si>
  <si>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</si>
  <si>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</si>
  <si>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</si>
  <si>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</si>
  <si>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</si>
  <si>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</si>
  <si>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</si>
  <si>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</si>
  <si>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</si>
  <si>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</si>
  <si>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</si>
  <si>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</si>
  <si>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</si>
  <si>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</si>
  <si>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</si>
  <si>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</si>
  <si>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</si>
  <si>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</si>
  <si>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</si>
  <si>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</si>
  <si>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</si>
  <si>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</si>
  <si>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</si>
  <si>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</si>
  <si>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</si>
  <si>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</si>
  <si>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</si>
  <si>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</si>
  <si>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</si>
  <si>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</si>
  <si>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</si>
  <si>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</si>
  <si>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</si>
  <si>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</si>
  <si>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</si>
  <si>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</si>
  <si>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</si>
  <si>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</si>
  <si>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</si>
  <si>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</si>
  <si>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</si>
  <si>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</si>
  <si>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</si>
  <si>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</si>
  <si>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</si>
  <si>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</si>
  <si>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</si>
  <si>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</si>
  <si>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</si>
  <si>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</si>
  <si>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</si>
  <si>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</si>
  <si>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</si>
  <si>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</si>
  <si>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</si>
  <si>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</si>
  <si>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</si>
  <si>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</si>
  <si>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</si>
  <si>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</si>
  <si>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</si>
  <si>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</si>
  <si>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</si>
  <si>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</si>
  <si>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</si>
  <si>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</si>
  <si>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</si>
  <si>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</si>
  <si>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</si>
  <si>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</si>
  <si>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</si>
  <si>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</si>
  <si>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</si>
  <si>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</si>
  <si>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</si>
  <si>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</si>
  <si>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</si>
  <si>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</si>
  <si>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</si>
  <si>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</si>
  <si>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</si>
  <si>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</si>
  <si>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</si>
  <si>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</si>
  <si>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</si>
  <si>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</si>
  <si>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</si>
  <si>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</si>
  <si>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</si>
  <si>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</si>
  <si>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</si>
  <si>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</si>
  <si>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</si>
  <si>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</si>
  <si>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</si>
  <si>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</si>
  <si>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</si>
  <si>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</si>
  <si>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</si>
  <si>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</si>
  <si>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</si>
  <si>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</si>
  <si>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</si>
  <si>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</si>
  <si>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</si>
  <si>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</si>
  <si>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</si>
  <si>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</si>
  <si>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</si>
  <si>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</si>
  <si>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</si>
  <si>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</si>
  <si>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</si>
  <si>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</si>
  <si>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</si>
  <si>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</si>
  <si>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</si>
  <si>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</si>
  <si>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</si>
  <si>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</si>
  <si>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</si>
  <si>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</si>
  <si>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</si>
  <si>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</si>
  <si>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</si>
  <si>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</si>
  <si>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</si>
  <si>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</si>
  <si>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</si>
  <si>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</si>
  <si>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</si>
  <si>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</si>
  <si>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</si>
  <si>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</si>
  <si>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</si>
  <si>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</si>
  <si>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</si>
  <si>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</si>
  <si>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</si>
  <si>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</si>
  <si>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</si>
  <si>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</si>
  <si>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</si>
  <si>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</si>
  <si>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</si>
  <si>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</si>
  <si>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</si>
  <si>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</si>
  <si>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</si>
  <si>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</si>
  <si>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</si>
  <si>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</si>
  <si>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</si>
  <si>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</si>
  <si>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</si>
  <si>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</si>
  <si>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</si>
  <si>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</si>
  <si>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</si>
  <si>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</si>
  <si>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</si>
  <si>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</si>
  <si>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</si>
  <si>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</si>
  <si>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</si>
  <si>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</si>
  <si>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</si>
  <si>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</si>
  <si>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</si>
  <si>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</si>
  <si>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</si>
  <si>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</si>
  <si>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</si>
  <si>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</si>
  <si>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</si>
  <si>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</si>
  <si>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</si>
  <si>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</si>
  <si>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</si>
  <si>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</si>
  <si>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</si>
  <si>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</si>
  <si>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</si>
  <si>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</si>
  <si>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</si>
  <si>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</si>
  <si>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</si>
  <si>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</si>
  <si>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</si>
  <si>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</si>
  <si>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</si>
  <si>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</si>
  <si>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</si>
  <si>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</si>
  <si>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</si>
  <si>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</si>
  <si>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</si>
  <si>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</si>
  <si>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</si>
  <si>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</si>
  <si>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</si>
  <si>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</si>
  <si>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</si>
  <si>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</si>
  <si>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</si>
  <si>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</si>
  <si>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</si>
  <si>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</si>
  <si>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</si>
  <si>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</si>
  <si>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</si>
  <si>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</si>
  <si>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</si>
  <si>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</si>
  <si>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</si>
  <si>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</si>
  <si>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</si>
  <si>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</si>
  <si>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</si>
  <si>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</si>
  <si>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</si>
  <si>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</si>
  <si>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</si>
  <si>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</si>
  <si>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</si>
  <si>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</si>
  <si>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</si>
  <si>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</si>
  <si>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</si>
  <si>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</si>
  <si>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</si>
  <si>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</si>
  <si>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</si>
  <si>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</si>
  <si>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</si>
  <si>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</si>
  <si>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</si>
  <si>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</si>
  <si>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</si>
  <si>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</si>
  <si>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</si>
  <si>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</si>
  <si>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</si>
  <si>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</si>
  <si>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</si>
  <si>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</si>
  <si>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</si>
  <si>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</si>
  <si>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</si>
  <si>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</si>
  <si>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</si>
  <si>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</si>
  <si>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</si>
  <si>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</si>
  <si>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</si>
  <si>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</si>
  <si>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</si>
  <si>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</si>
  <si>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</si>
  <si>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</si>
  <si>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</si>
  <si>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</si>
  <si>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</si>
  <si>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</si>
  <si>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</si>
  <si>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</si>
  <si>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</si>
  <si>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</si>
  <si>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</si>
  <si>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</si>
  <si>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</si>
  <si>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</si>
  <si>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</si>
  <si>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</si>
  <si>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</si>
  <si>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</si>
  <si>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</si>
  <si>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</si>
  <si>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</si>
  <si>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</si>
  <si>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</si>
  <si>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</si>
  <si>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</si>
  <si>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</si>
  <si>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</si>
  <si>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</si>
  <si>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</si>
  <si>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</si>
  <si>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</si>
  <si>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</si>
  <si>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</si>
  <si>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</si>
  <si>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</si>
  <si>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</si>
  <si>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</si>
  <si>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</si>
  <si>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</si>
  <si>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</si>
  <si>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</si>
  <si>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</si>
  <si>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</si>
  <si>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</si>
  <si>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</si>
  <si>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</si>
  <si>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</si>
  <si>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</si>
  <si>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</si>
  <si>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</si>
  <si>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</si>
  <si>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</si>
  <si>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</si>
  <si>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</si>
  <si>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</si>
  <si>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</si>
  <si>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</si>
  <si>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</si>
  <si>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</si>
  <si>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</si>
  <si>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</si>
  <si>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</si>
  <si>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</si>
  <si>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</si>
  <si>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</si>
  <si>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</si>
  <si>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</si>
  <si>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</si>
  <si>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</si>
  <si>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</si>
  <si>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</si>
  <si>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</si>
  <si>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</si>
  <si>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</si>
  <si>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</si>
  <si>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</si>
  <si>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</si>
  <si>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</si>
  <si>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</si>
  <si>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</si>
  <si>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</si>
  <si>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</si>
  <si>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</si>
  <si>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</si>
  <si>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</si>
  <si>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</si>
  <si>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</si>
  <si>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</si>
  <si>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</si>
  <si>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</si>
  <si>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</si>
  <si>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</si>
  <si>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</si>
  <si>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</si>
  <si>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</si>
  <si>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</si>
  <si>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</si>
  <si>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</si>
  <si>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</si>
  <si>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</si>
  <si>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</si>
  <si>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</si>
  <si>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</si>
  <si>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</si>
  <si>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</si>
  <si>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</si>
  <si>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</si>
  <si>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</si>
  <si>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</si>
  <si>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</si>
  <si>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</si>
  <si>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</si>
  <si>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</si>
  <si>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</si>
  <si>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</si>
  <si>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</si>
  <si>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</si>
  <si>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</si>
  <si>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</si>
  <si>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</si>
  <si>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</si>
  <si>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</si>
  <si>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</si>
  <si>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</si>
  <si>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</si>
  <si>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</si>
  <si>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</si>
  <si>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</si>
  <si>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</si>
  <si>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</si>
  <si>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</si>
  <si>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</si>
  <si>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</si>
  <si>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</si>
  <si>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</si>
  <si>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</si>
  <si>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</si>
  <si>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</si>
  <si>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</si>
  <si>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</si>
  <si>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</si>
  <si>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</si>
  <si>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</si>
  <si>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</si>
  <si>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</si>
  <si>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</si>
  <si>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</si>
  <si>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</si>
  <si>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</si>
  <si>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</si>
  <si>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</si>
  <si>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</si>
  <si>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</si>
  <si>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</si>
  <si>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</si>
  <si>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</si>
  <si>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</si>
  <si>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</si>
  <si>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</si>
  <si>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</si>
  <si>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</si>
  <si>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</si>
  <si>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</si>
  <si>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</si>
  <si>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</si>
  <si>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</si>
  <si>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</si>
  <si>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</si>
  <si>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</si>
  <si>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</si>
  <si>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</si>
  <si>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</si>
  <si>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</si>
  <si>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</si>
  <si>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</si>
  <si>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</si>
  <si>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</si>
  <si>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</si>
  <si>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</si>
  <si>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</si>
  <si>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</si>
  <si>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</si>
  <si>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</si>
  <si>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</si>
  <si>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</si>
  <si>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</si>
  <si>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</si>
  <si>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</si>
  <si>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</si>
  <si>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</si>
  <si>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</si>
  <si>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</si>
  <si>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</si>
  <si>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</si>
  <si>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</si>
  <si>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</si>
  <si>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</si>
  <si>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</si>
  <si>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</si>
  <si>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</si>
  <si>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</si>
  <si>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</si>
  <si>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</si>
  <si>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</si>
  <si>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</si>
  <si>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</si>
  <si>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</si>
  <si>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</si>
  <si>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</si>
  <si>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</si>
  <si>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</si>
  <si>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</si>
  <si>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</si>
  <si>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</si>
  <si>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</si>
  <si>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</si>
  <si>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</si>
  <si>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</si>
  <si>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</si>
  <si>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</si>
  <si>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</si>
  <si>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</si>
  <si>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</si>
  <si>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</si>
  <si>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</si>
  <si>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</si>
  <si>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</si>
  <si>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</si>
  <si>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</si>
  <si>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</si>
  <si>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</si>
  <si>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</si>
  <si>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</si>
  <si>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</si>
  <si>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</si>
  <si>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</si>
  <si>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</si>
  <si>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</si>
  <si>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</si>
  <si>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</si>
  <si>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</si>
  <si>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</si>
  <si>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</si>
  <si>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</si>
  <si>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</si>
  <si>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</si>
  <si>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</si>
  <si>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</si>
  <si>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</si>
  <si>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</si>
  <si>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</si>
  <si>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</si>
  <si>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</si>
  <si>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</si>
  <si>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</si>
  <si>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</si>
  <si>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</si>
  <si>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</si>
  <si>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</si>
  <si>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</si>
  <si>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</si>
  <si>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</si>
  <si>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</si>
  <si>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</si>
  <si>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</si>
  <si>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</si>
  <si>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</si>
  <si>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</si>
  <si>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</si>
  <si>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</si>
  <si>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</si>
  <si>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</si>
  <si>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</si>
  <si>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</si>
  <si>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</si>
  <si>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</si>
  <si>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</si>
  <si>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</si>
  <si>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</si>
  <si>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</si>
  <si>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</si>
  <si>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</si>
  <si>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</si>
  <si>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</si>
  <si>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</si>
  <si>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</si>
  <si>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</si>
  <si>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</si>
  <si>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</si>
  <si>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</si>
  <si>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</si>
  <si>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</si>
  <si>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</si>
  <si>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</si>
  <si>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</si>
  <si>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</si>
  <si>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</si>
  <si>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</si>
  <si>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</si>
  <si>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</si>
  <si>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</si>
  <si>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</si>
  <si>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</si>
  <si>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</si>
  <si>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</si>
  <si>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</si>
  <si>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</si>
  <si>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</si>
  <si>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</si>
  <si>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</si>
  <si>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</si>
  <si>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</si>
  <si>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</si>
  <si>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</si>
  <si>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</si>
  <si>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</si>
  <si>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</si>
  <si>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</si>
  <si>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</si>
  <si>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</si>
  <si>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</si>
  <si>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</si>
  <si>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</si>
  <si>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</si>
  <si>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</si>
  <si>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</si>
  <si>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</si>
  <si>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</si>
  <si>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</si>
  <si>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</si>
  <si>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</si>
  <si>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</si>
  <si>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</si>
  <si>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</si>
  <si>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</si>
  <si>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</si>
  <si>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</si>
  <si>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</si>
  <si>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</si>
  <si>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</si>
  <si>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</si>
  <si>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</si>
  <si>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</si>
  <si>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</si>
  <si>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</si>
  <si>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</si>
  <si>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</si>
  <si>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</si>
  <si>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</si>
  <si>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</si>
  <si>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</si>
  <si>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</si>
  <si>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</si>
  <si>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</si>
  <si>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</si>
  <si>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</si>
  <si>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</si>
  <si>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</si>
  <si>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</si>
  <si>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</si>
  <si>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</si>
  <si>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</si>
  <si>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</si>
  <si>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</si>
  <si>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</si>
  <si>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</si>
  <si>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</si>
  <si>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</si>
  <si>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</si>
  <si>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</si>
  <si>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</si>
  <si>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</si>
  <si>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</si>
  <si>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</si>
  <si>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</si>
  <si>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</si>
  <si>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</si>
  <si>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</si>
  <si>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</si>
  <si>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</si>
  <si>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</si>
  <si>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</si>
  <si>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</si>
  <si>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</si>
  <si>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</si>
  <si>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</si>
  <si>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</si>
  <si>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</si>
  <si>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</si>
  <si>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</si>
  <si>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</si>
  <si>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</si>
  <si>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</si>
  <si>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</si>
  <si>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</si>
  <si>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</si>
  <si>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</si>
  <si>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</si>
  <si>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</si>
  <si>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</si>
  <si>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</si>
  <si>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</si>
  <si>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</si>
  <si>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</si>
  <si>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</si>
  <si>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</si>
  <si>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2. И Ар Джи Капитал 3 АДСИЦ</t>
  </si>
  <si>
    <t>3. Манастирски рид Парк ЕООД</t>
  </si>
  <si>
    <t>3. Актив Пропъртис АДСИЦ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</si>
</sst>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45320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241605</v>
      </c>
      <c r="D6" s="674">
        <f aca="true" t="shared" si="0" ref="D6:D15">C6-E6</f>
        <v>0</v>
      </c>
      <c r="E6" s="673">
        <f>'1-Баланс'!G95</f>
        <v>241605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118074</v>
      </c>
      <c r="D7" s="674">
        <f t="shared" si="0"/>
        <v>49094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766</v>
      </c>
      <c r="D8" s="674">
        <f t="shared" si="0"/>
        <v>0</v>
      </c>
      <c r="E8" s="673">
        <f>ABS('2-Отчет за доходите'!C44)-ABS('2-Отчет за доходите'!G44)</f>
        <v>766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451</v>
      </c>
      <c r="D9" s="674">
        <f t="shared" si="0"/>
        <v>0</v>
      </c>
      <c r="E9" s="673">
        <f>'3-Отчет за паричния поток'!C45</f>
        <v>451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166</v>
      </c>
      <c r="D10" s="674">
        <f t="shared" si="0"/>
        <v>0</v>
      </c>
      <c r="E10" s="673">
        <f>'3-Отчет за паричния поток'!C46</f>
        <v>166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118074</v>
      </c>
      <c r="D11" s="674">
        <f t="shared" si="0"/>
        <v>0</v>
      </c>
      <c r="E11" s="673">
        <f>'4-Отчет за собствения капитал'!L34</f>
        <v>118074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27746</v>
      </c>
      <c r="D12" s="674">
        <f t="shared" si="0"/>
        <v>0</v>
      </c>
      <c r="E12" s="673">
        <f>'Справка 5'!C27+'Справка 5'!C97</f>
        <v>27746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-5877</v>
      </c>
      <c r="E15" s="673">
        <f>'Справка 5'!C148+'Справка 5'!C78</f>
        <v>5877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0.11056581986143187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0.006487457018479937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0.006200872655446811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0.00317046418741334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1.088401615695326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6.027534343912838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6.024159166271909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0.3578280435812411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0.009829464708668877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0.09324486197660803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0.028674903251174437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0.4745657871901102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1.0462167793078916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0.5112932265474639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5064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0.04288835814827989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0.6101155762909554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21.46871741397289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215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242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74057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27746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27746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27746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139812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11561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226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35700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48077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107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95693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5877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5877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5877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166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166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57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101793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241605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10994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10994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48328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766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766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118074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73608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28941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1632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104181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1368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1085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106643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2436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10591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1220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923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268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1269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15516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1372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16888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241605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1335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690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511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895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3544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4298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661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162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5121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8665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766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8665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766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766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766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9431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6653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275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6928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1767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736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2503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9431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9431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9431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10569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-2794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-559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-1593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5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5636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-876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-4324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698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645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-732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5202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613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-2506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-109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-4007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-211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-6534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-285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451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166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166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10515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10515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479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479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10994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10994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479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479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766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-479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-479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766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766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117308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117308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766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118074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118074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660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1161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10233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90236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27735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27735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27735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165971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7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120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127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880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11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11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11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1018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667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1281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10360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91116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27746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27746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27746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166989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667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1281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10360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91116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27746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27746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27746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166989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6273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652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35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970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10003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16483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26486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96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115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576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691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6283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659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37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1066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10118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17059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27177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6283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659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37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1066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10118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17059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27177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17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215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242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74057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27746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27746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27746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139812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11561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11561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226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35700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48077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107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107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95693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95693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11561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11561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226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35700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48077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107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107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95693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95693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73608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73608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28941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1632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104181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1085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2436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2436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10591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10591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1219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923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268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268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1269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15516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120782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2436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2436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10591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10591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1219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923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268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268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1269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15516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15516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73608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73608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28941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1632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104181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1085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105266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15683584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5877034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5877034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5877034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5877034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27736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5877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33613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27736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5877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33613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8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215</v>
      </c>
      <c r="D19" s="196">
        <v>191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242</v>
      </c>
      <c r="D20" s="598">
        <f>SUM(D12:D19)</f>
        <v>230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74057</v>
      </c>
      <c r="D21" s="477">
        <v>73753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10994</v>
      </c>
      <c r="H22" s="614">
        <f>SUM(H23:H25)</f>
        <v>10515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10994</v>
      </c>
      <c r="H23" s="196">
        <v>10515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48328</v>
      </c>
      <c r="H26" s="598">
        <f>H20+H21+H22</f>
        <v>47849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766</v>
      </c>
      <c r="H32" s="196">
        <v>479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766</v>
      </c>
      <c r="H34" s="598">
        <f>H28+H32+H33</f>
        <v>479</v>
      </c>
    </row>
    <row r="35" spans="1:8" ht="15.75">
      <c r="A35" s="89" t="s">
        <v>106</v>
      </c>
      <c r="B35" s="94" t="s">
        <v>107</v>
      </c>
      <c r="C35" s="595">
        <f>SUM(C36:C39)</f>
        <v>27746</v>
      </c>
      <c r="D35" s="596">
        <f>SUM(D36:D39)</f>
        <v>27735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27746</v>
      </c>
      <c r="D36" s="196">
        <v>27735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118074</v>
      </c>
      <c r="H37" s="600">
        <f>H26+H18+H34</f>
        <v>117308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73608</v>
      </c>
      <c r="H45" s="196">
        <v>26015</v>
      </c>
    </row>
    <row r="46" spans="1:13" ht="15.75">
      <c r="A46" s="473" t="s">
        <v>137</v>
      </c>
      <c r="B46" s="96" t="s">
        <v>138</v>
      </c>
      <c r="C46" s="597">
        <f>C35+C40+C45</f>
        <v>27746</v>
      </c>
      <c r="D46" s="598">
        <f>D35+D40+D45</f>
        <v>27735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28941</v>
      </c>
      <c r="H48" s="196">
        <v>38512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1632</v>
      </c>
      <c r="H49" s="196">
        <v>1621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104181</v>
      </c>
      <c r="H50" s="596">
        <f>SUM(H44:H49)</f>
        <v>66148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</v>
      </c>
      <c r="H52" s="196">
        <v>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1368</v>
      </c>
      <c r="H53" s="196">
        <v>2303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1085</v>
      </c>
      <c r="H54" s="196">
        <v>1085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139812</v>
      </c>
      <c r="D56" s="602">
        <f>D20+D21+D22+D28+D33+D46+D52+D54+D55</f>
        <v>139485</v>
      </c>
      <c r="E56" s="100" t="s">
        <v>850</v>
      </c>
      <c r="F56" s="99" t="s">
        <v>172</v>
      </c>
      <c r="G56" s="599">
        <f>G50+G52+G53+G54+G55</f>
        <v>106643</v>
      </c>
      <c r="H56" s="600">
        <f>H50+H52+H53+H54+H55</f>
        <v>69545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2436</v>
      </c>
      <c r="H59" s="196">
        <v>52214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10591</v>
      </c>
      <c r="H60" s="196">
        <v>795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1220</v>
      </c>
      <c r="H61" s="596">
        <f>SUM(H62:H68)</f>
        <v>1345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923</v>
      </c>
      <c r="H64" s="196">
        <v>977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6">
        <v>15</v>
      </c>
    </row>
    <row r="68" spans="1:8" ht="15.75">
      <c r="A68" s="89" t="s">
        <v>206</v>
      </c>
      <c r="B68" s="91" t="s">
        <v>207</v>
      </c>
      <c r="C68" s="197">
        <v>11561</v>
      </c>
      <c r="D68" s="196">
        <v>8438</v>
      </c>
      <c r="E68" s="89" t="s">
        <v>212</v>
      </c>
      <c r="F68" s="93" t="s">
        <v>213</v>
      </c>
      <c r="G68" s="197">
        <v>268</v>
      </c>
      <c r="H68" s="196">
        <v>337</v>
      </c>
    </row>
    <row r="69" spans="1:8" ht="15.75">
      <c r="A69" s="89" t="s">
        <v>210</v>
      </c>
      <c r="B69" s="91" t="s">
        <v>211</v>
      </c>
      <c r="C69" s="197">
        <v>226</v>
      </c>
      <c r="D69" s="196">
        <v>67</v>
      </c>
      <c r="E69" s="201" t="s">
        <v>79</v>
      </c>
      <c r="F69" s="93" t="s">
        <v>216</v>
      </c>
      <c r="G69" s="197">
        <v>1269</v>
      </c>
      <c r="H69" s="196">
        <v>986</v>
      </c>
    </row>
    <row r="70" spans="1:8" ht="15.75">
      <c r="A70" s="89" t="s">
        <v>214</v>
      </c>
      <c r="B70" s="91" t="s">
        <v>215</v>
      </c>
      <c r="C70" s="197">
        <v>35700</v>
      </c>
      <c r="D70" s="196">
        <v>34102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48077</v>
      </c>
      <c r="D71" s="196">
        <v>50336</v>
      </c>
      <c r="E71" s="474" t="s">
        <v>47</v>
      </c>
      <c r="F71" s="95" t="s">
        <v>223</v>
      </c>
      <c r="G71" s="597">
        <f>G59+G60+G61+G69+G70</f>
        <v>15516</v>
      </c>
      <c r="H71" s="598">
        <f>H59+H60+H61+H69+H70</f>
        <v>55340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107</v>
      </c>
      <c r="D73" s="196">
        <v>64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331</v>
      </c>
      <c r="E75" s="485" t="s">
        <v>160</v>
      </c>
      <c r="F75" s="95" t="s">
        <v>233</v>
      </c>
      <c r="G75" s="478">
        <v>1372</v>
      </c>
      <c r="H75" s="479">
        <v>1372</v>
      </c>
    </row>
    <row r="76" spans="1:8" ht="15.75">
      <c r="A76" s="482" t="s">
        <v>77</v>
      </c>
      <c r="B76" s="96" t="s">
        <v>232</v>
      </c>
      <c r="C76" s="597">
        <f>SUM(C68:C75)</f>
        <v>95693</v>
      </c>
      <c r="D76" s="598">
        <f>SUM(D68:D75)</f>
        <v>93338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5877</v>
      </c>
      <c r="D79" s="596">
        <f>SUM(D80:D82)</f>
        <v>10271</v>
      </c>
      <c r="E79" s="205" t="s">
        <v>849</v>
      </c>
      <c r="F79" s="99" t="s">
        <v>241</v>
      </c>
      <c r="G79" s="599">
        <f>G71+G73+G75+G77</f>
        <v>16888</v>
      </c>
      <c r="H79" s="600">
        <f>H71+H73+H75+H77</f>
        <v>56712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5877</v>
      </c>
      <c r="D82" s="196">
        <v>10271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5877</v>
      </c>
      <c r="D85" s="598">
        <f>D84+D83+D79</f>
        <v>10271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166</v>
      </c>
      <c r="D88" s="196">
        <v>451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166</v>
      </c>
      <c r="D92" s="598">
        <f>SUM(D88:D91)</f>
        <v>451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57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101793</v>
      </c>
      <c r="D94" s="602">
        <f>D65+D76+D85+D92+D93</f>
        <v>104080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241605</v>
      </c>
      <c r="D95" s="604">
        <f>D94+D56</f>
        <v>243565</v>
      </c>
      <c r="E95" s="229" t="s">
        <v>941</v>
      </c>
      <c r="F95" s="489" t="s">
        <v>268</v>
      </c>
      <c r="G95" s="603">
        <f>G37+G40+G56+G79</f>
        <v>241605</v>
      </c>
      <c r="H95" s="604">
        <f>H37+H40+H56+H79</f>
        <v>243565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45320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</v>
      </c>
      <c r="D12" s="317">
        <v>33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1335</v>
      </c>
      <c r="D13" s="317">
        <v>1511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690</v>
      </c>
      <c r="D14" s="317">
        <v>685</v>
      </c>
      <c r="E14" s="245" t="s">
        <v>285</v>
      </c>
      <c r="F14" s="240" t="s">
        <v>286</v>
      </c>
      <c r="G14" s="316">
        <v>6653</v>
      </c>
      <c r="H14" s="317">
        <v>6932</v>
      </c>
    </row>
    <row r="15" spans="1:8" ht="15.75">
      <c r="A15" s="194" t="s">
        <v>287</v>
      </c>
      <c r="B15" s="190" t="s">
        <v>288</v>
      </c>
      <c r="C15" s="316">
        <v>511</v>
      </c>
      <c r="D15" s="317">
        <v>421</v>
      </c>
      <c r="E15" s="245" t="s">
        <v>79</v>
      </c>
      <c r="F15" s="240" t="s">
        <v>289</v>
      </c>
      <c r="G15" s="316">
        <v>275</v>
      </c>
      <c r="H15" s="317">
        <v>260</v>
      </c>
    </row>
    <row r="16" spans="1:8" ht="15.75">
      <c r="A16" s="194" t="s">
        <v>290</v>
      </c>
      <c r="B16" s="190" t="s">
        <v>291</v>
      </c>
      <c r="C16" s="316">
        <v>85</v>
      </c>
      <c r="D16" s="317">
        <v>70</v>
      </c>
      <c r="E16" s="236" t="s">
        <v>52</v>
      </c>
      <c r="F16" s="264" t="s">
        <v>292</v>
      </c>
      <c r="G16" s="628">
        <f>SUM(G12:G15)</f>
        <v>6928</v>
      </c>
      <c r="H16" s="629">
        <f>SUM(H12:H15)</f>
        <v>7192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895</v>
      </c>
      <c r="D19" s="317">
        <v>720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3544</v>
      </c>
      <c r="D22" s="629">
        <f>SUM(D12:D18)+D19</f>
        <v>3440</v>
      </c>
      <c r="E22" s="194" t="s">
        <v>309</v>
      </c>
      <c r="F22" s="237" t="s">
        <v>310</v>
      </c>
      <c r="G22" s="316">
        <v>1767</v>
      </c>
      <c r="H22" s="317">
        <v>1273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736</v>
      </c>
      <c r="H24" s="317">
        <v>801</v>
      </c>
    </row>
    <row r="25" spans="1:8" ht="31.5">
      <c r="A25" s="194" t="s">
        <v>316</v>
      </c>
      <c r="B25" s="237" t="s">
        <v>317</v>
      </c>
      <c r="C25" s="316">
        <v>4298</v>
      </c>
      <c r="D25" s="317">
        <v>3753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661</v>
      </c>
      <c r="D26" s="317">
        <v>746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2503</v>
      </c>
      <c r="H27" s="629">
        <f>SUM(H22:H26)</f>
        <v>2074</v>
      </c>
    </row>
    <row r="28" spans="1:8" ht="15.75">
      <c r="A28" s="194" t="s">
        <v>79</v>
      </c>
      <c r="B28" s="237" t="s">
        <v>327</v>
      </c>
      <c r="C28" s="316">
        <v>162</v>
      </c>
      <c r="D28" s="317">
        <v>170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5121</v>
      </c>
      <c r="D29" s="629">
        <f>SUM(D25:D28)</f>
        <v>4669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8665</v>
      </c>
      <c r="D31" s="635">
        <f>D29+D22</f>
        <v>8109</v>
      </c>
      <c r="E31" s="251" t="s">
        <v>824</v>
      </c>
      <c r="F31" s="266" t="s">
        <v>331</v>
      </c>
      <c r="G31" s="253">
        <f>G16+G18+G27</f>
        <v>9431</v>
      </c>
      <c r="H31" s="254">
        <f>H16+H18+H27</f>
        <v>9266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766</v>
      </c>
      <c r="D33" s="244">
        <f>IF((H31-D31)&gt;0,H31-D31,0)</f>
        <v>1157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8665</v>
      </c>
      <c r="D36" s="637">
        <f>D31-D34+D35</f>
        <v>8109</v>
      </c>
      <c r="E36" s="262" t="s">
        <v>346</v>
      </c>
      <c r="F36" s="256" t="s">
        <v>347</v>
      </c>
      <c r="G36" s="267">
        <f>G35-G34+G31</f>
        <v>9431</v>
      </c>
      <c r="H36" s="268">
        <f>H35-H34+H31</f>
        <v>9266</v>
      </c>
    </row>
    <row r="37" spans="1:8" ht="15.75">
      <c r="A37" s="261" t="s">
        <v>348</v>
      </c>
      <c r="B37" s="231" t="s">
        <v>349</v>
      </c>
      <c r="C37" s="634">
        <f>IF((G36-C36)&gt;0,G36-C36,0)</f>
        <v>766</v>
      </c>
      <c r="D37" s="635">
        <f>IF((H36-D36)&gt;0,H36-D36,0)</f>
        <v>1157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766</v>
      </c>
      <c r="D42" s="244">
        <f>+IF((H36-D36-D38)&gt;0,H36-D36-D38,0)</f>
        <v>1157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766</v>
      </c>
      <c r="D44" s="268">
        <f>IF(H42=0,IF(D42-D43&gt;0,D42-D43+H43,0),IF(H42-H43&lt;0,H43-H42+D42,0))</f>
        <v>1157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9431</v>
      </c>
      <c r="D45" s="631">
        <f>D36+D38+D42</f>
        <v>9266</v>
      </c>
      <c r="E45" s="270" t="s">
        <v>373</v>
      </c>
      <c r="F45" s="272" t="s">
        <v>374</v>
      </c>
      <c r="G45" s="630">
        <f>G42+G36</f>
        <v>9431</v>
      </c>
      <c r="H45" s="631">
        <f>H42+H36</f>
        <v>9266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45320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10569</v>
      </c>
      <c r="D11" s="196">
        <v>11103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-2794</v>
      </c>
      <c r="D12" s="196">
        <v>-19219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-559</v>
      </c>
      <c r="D14" s="196">
        <v>-467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-1593</v>
      </c>
      <c r="D15" s="196">
        <v>-1373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5</v>
      </c>
      <c r="D16" s="196">
        <v>-79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8</v>
      </c>
      <c r="D20" s="196">
        <v>-46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5636</v>
      </c>
      <c r="D21" s="659">
        <f>SUM(D11:D20)</f>
        <v>-10081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-876</v>
      </c>
      <c r="D23" s="196">
        <v>-219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-4324</v>
      </c>
      <c r="D25" s="196">
        <v>-6359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698</v>
      </c>
      <c r="D26" s="196">
        <v>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645</v>
      </c>
      <c r="D27" s="196">
        <v>559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-732</v>
      </c>
      <c r="D28" s="196">
        <v>-4600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5202</v>
      </c>
      <c r="D29" s="196">
        <v>9792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613</v>
      </c>
      <c r="D33" s="659">
        <f>SUM(D23:D32)</f>
        <v>-804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299</v>
      </c>
      <c r="D37" s="196">
        <v>17000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-2506</v>
      </c>
      <c r="D38" s="196">
        <v>-2166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-109</v>
      </c>
      <c r="D39" s="196">
        <v>-140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-4007</v>
      </c>
      <c r="D40" s="196">
        <v>-3467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-211</v>
      </c>
      <c r="D42" s="196">
        <v>-169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-6534</v>
      </c>
      <c r="D43" s="661">
        <f>SUM(D35:D42)</f>
        <v>11058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-285</v>
      </c>
      <c r="D44" s="307">
        <f>D43+D33+D21</f>
        <v>173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451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166</v>
      </c>
      <c r="D46" s="311">
        <f>D45+D44</f>
        <v>451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166</v>
      </c>
      <c r="D47" s="298">
        <v>451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45320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22" sqref="A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10515</v>
      </c>
      <c r="G13" s="584">
        <f>'1-Баланс'!H24</f>
        <v>0</v>
      </c>
      <c r="H13" s="585"/>
      <c r="I13" s="584">
        <f>'1-Баланс'!H29+'1-Баланс'!H32</f>
        <v>479</v>
      </c>
      <c r="J13" s="584">
        <f>'1-Баланс'!H30+'1-Баланс'!H33</f>
        <v>0</v>
      </c>
      <c r="K13" s="585"/>
      <c r="L13" s="584">
        <f>SUM(C13:K13)</f>
        <v>117308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10515</v>
      </c>
      <c r="G17" s="653">
        <f t="shared" si="2"/>
        <v>0</v>
      </c>
      <c r="H17" s="653">
        <f t="shared" si="2"/>
        <v>0</v>
      </c>
      <c r="I17" s="653">
        <f t="shared" si="2"/>
        <v>479</v>
      </c>
      <c r="J17" s="653">
        <f t="shared" si="2"/>
        <v>0</v>
      </c>
      <c r="K17" s="653">
        <f t="shared" si="2"/>
        <v>0</v>
      </c>
      <c r="L17" s="584">
        <f t="shared" si="1"/>
        <v>117308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766</v>
      </c>
      <c r="J18" s="584">
        <f>+'1-Баланс'!G33</f>
        <v>0</v>
      </c>
      <c r="K18" s="585"/>
      <c r="L18" s="584">
        <f t="shared" si="1"/>
        <v>766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479</v>
      </c>
      <c r="G19" s="168">
        <f t="shared" si="3"/>
        <v>0</v>
      </c>
      <c r="H19" s="168">
        <f t="shared" si="3"/>
        <v>0</v>
      </c>
      <c r="I19" s="168">
        <f t="shared" si="3"/>
        <v>-479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479</v>
      </c>
      <c r="G21" s="316"/>
      <c r="H21" s="316"/>
      <c r="I21" s="316">
        <v>-479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10994</v>
      </c>
      <c r="G31" s="653">
        <f t="shared" si="6"/>
        <v>0</v>
      </c>
      <c r="H31" s="653">
        <f t="shared" si="6"/>
        <v>0</v>
      </c>
      <c r="I31" s="653">
        <f t="shared" si="6"/>
        <v>766</v>
      </c>
      <c r="J31" s="653">
        <f t="shared" si="6"/>
        <v>0</v>
      </c>
      <c r="K31" s="653">
        <f t="shared" si="6"/>
        <v>0</v>
      </c>
      <c r="L31" s="584">
        <f t="shared" si="1"/>
        <v>118074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10994</v>
      </c>
      <c r="G34" s="587">
        <f t="shared" si="7"/>
        <v>0</v>
      </c>
      <c r="H34" s="587">
        <f t="shared" si="7"/>
        <v>0</v>
      </c>
      <c r="I34" s="587">
        <f t="shared" si="7"/>
        <v>766</v>
      </c>
      <c r="J34" s="587">
        <f t="shared" si="7"/>
        <v>0</v>
      </c>
      <c r="K34" s="587">
        <f t="shared" si="7"/>
        <v>0</v>
      </c>
      <c r="L34" s="651">
        <f t="shared" si="1"/>
        <v>118074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45320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C66" sqref="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1002</v>
      </c>
      <c r="B13" s="679"/>
      <c r="C13" s="92">
        <v>8055</v>
      </c>
      <c r="D13" s="92">
        <v>81</v>
      </c>
      <c r="E13" s="92"/>
      <c r="F13" s="469">
        <f aca="true" t="shared" si="0" ref="F13:F26">C13-E13</f>
        <v>8055</v>
      </c>
    </row>
    <row r="14" spans="1:6" ht="15.75">
      <c r="A14" s="678" t="s">
        <v>1003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27736</v>
      </c>
      <c r="D27" s="472"/>
      <c r="E27" s="472">
        <f>SUM(E12:E26)</f>
        <v>0</v>
      </c>
      <c r="F27" s="472">
        <f>SUM(F12:F26)</f>
        <v>27736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1004</v>
      </c>
      <c r="B65" s="679"/>
      <c r="C65" s="92">
        <v>4845</v>
      </c>
      <c r="D65" s="92"/>
      <c r="E65" s="92"/>
      <c r="F65" s="469">
        <f t="shared" si="3"/>
        <v>4845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5877</v>
      </c>
      <c r="D78" s="472"/>
      <c r="E78" s="472">
        <f>SUM(E63:E77)</f>
        <v>0</v>
      </c>
      <c r="F78" s="472">
        <f>SUM(F63:F77)</f>
        <v>5877</v>
      </c>
    </row>
    <row r="79" spans="1:6" ht="15.75">
      <c r="A79" s="513" t="s">
        <v>801</v>
      </c>
      <c r="B79" s="510" t="s">
        <v>802</v>
      </c>
      <c r="C79" s="472">
        <f>C78+C61+C44+C27</f>
        <v>33613</v>
      </c>
      <c r="D79" s="472"/>
      <c r="E79" s="472">
        <f>E78+E61+E44+E27</f>
        <v>0</v>
      </c>
      <c r="F79" s="472">
        <f>F78+F61+F44+F27</f>
        <v>33613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45320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F25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/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6273</v>
      </c>
      <c r="L13" s="328">
        <v>10</v>
      </c>
      <c r="M13" s="328"/>
      <c r="N13" s="329">
        <f t="shared" si="4"/>
        <v>6283</v>
      </c>
      <c r="O13" s="328"/>
      <c r="P13" s="328"/>
      <c r="Q13" s="329">
        <f t="shared" si="0"/>
        <v>6283</v>
      </c>
      <c r="R13" s="340">
        <f t="shared" si="1"/>
        <v>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660</v>
      </c>
      <c r="E14" s="328">
        <v>7</v>
      </c>
      <c r="F14" s="328"/>
      <c r="G14" s="329">
        <f t="shared" si="2"/>
        <v>667</v>
      </c>
      <c r="H14" s="328"/>
      <c r="I14" s="328"/>
      <c r="J14" s="329">
        <f t="shared" si="3"/>
        <v>667</v>
      </c>
      <c r="K14" s="328">
        <v>652</v>
      </c>
      <c r="L14" s="328">
        <v>7</v>
      </c>
      <c r="M14" s="328"/>
      <c r="N14" s="329">
        <f t="shared" si="4"/>
        <v>659</v>
      </c>
      <c r="O14" s="328"/>
      <c r="P14" s="328"/>
      <c r="Q14" s="329">
        <f t="shared" si="0"/>
        <v>659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35</v>
      </c>
      <c r="L15" s="328">
        <v>2</v>
      </c>
      <c r="M15" s="328"/>
      <c r="N15" s="329">
        <f t="shared" si="4"/>
        <v>37</v>
      </c>
      <c r="O15" s="328"/>
      <c r="P15" s="328"/>
      <c r="Q15" s="329">
        <f t="shared" si="0"/>
        <v>37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1161</v>
      </c>
      <c r="E18" s="328">
        <v>120</v>
      </c>
      <c r="F18" s="328"/>
      <c r="G18" s="329">
        <f t="shared" si="2"/>
        <v>1281</v>
      </c>
      <c r="H18" s="328"/>
      <c r="I18" s="328"/>
      <c r="J18" s="329">
        <f t="shared" si="3"/>
        <v>1281</v>
      </c>
      <c r="K18" s="328">
        <v>970</v>
      </c>
      <c r="L18" s="328">
        <v>96</v>
      </c>
      <c r="M18" s="328"/>
      <c r="N18" s="329">
        <f t="shared" si="4"/>
        <v>1066</v>
      </c>
      <c r="O18" s="328"/>
      <c r="P18" s="328"/>
      <c r="Q18" s="329">
        <f t="shared" si="0"/>
        <v>1066</v>
      </c>
      <c r="R18" s="340">
        <f t="shared" si="1"/>
        <v>215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10233</v>
      </c>
      <c r="E19" s="330">
        <f>SUM(E11:E18)</f>
        <v>127</v>
      </c>
      <c r="F19" s="330">
        <f>SUM(F11:F18)</f>
        <v>0</v>
      </c>
      <c r="G19" s="329">
        <f t="shared" si="2"/>
        <v>10360</v>
      </c>
      <c r="H19" s="330">
        <f>SUM(H11:H18)</f>
        <v>0</v>
      </c>
      <c r="I19" s="330">
        <f>SUM(I11:I18)</f>
        <v>0</v>
      </c>
      <c r="J19" s="329">
        <f t="shared" si="3"/>
        <v>10360</v>
      </c>
      <c r="K19" s="330">
        <f>SUM(K11:K18)</f>
        <v>10003</v>
      </c>
      <c r="L19" s="330">
        <f>SUM(L11:L18)</f>
        <v>115</v>
      </c>
      <c r="M19" s="330">
        <f>SUM(M11:M18)</f>
        <v>0</v>
      </c>
      <c r="N19" s="329">
        <f t="shared" si="4"/>
        <v>10118</v>
      </c>
      <c r="O19" s="330">
        <f>SUM(O11:O18)</f>
        <v>0</v>
      </c>
      <c r="P19" s="330">
        <f>SUM(P11:P18)</f>
        <v>0</v>
      </c>
      <c r="Q19" s="329">
        <f t="shared" si="0"/>
        <v>10118</v>
      </c>
      <c r="R19" s="340">
        <f t="shared" si="1"/>
        <v>242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90236</v>
      </c>
      <c r="E20" s="328">
        <v>880</v>
      </c>
      <c r="F20" s="328"/>
      <c r="G20" s="329">
        <f t="shared" si="2"/>
        <v>91116</v>
      </c>
      <c r="H20" s="328"/>
      <c r="I20" s="328"/>
      <c r="J20" s="329">
        <f t="shared" si="3"/>
        <v>91116</v>
      </c>
      <c r="K20" s="328">
        <v>16483</v>
      </c>
      <c r="L20" s="328">
        <v>576</v>
      </c>
      <c r="M20" s="328"/>
      <c r="N20" s="329">
        <f t="shared" si="4"/>
        <v>17059</v>
      </c>
      <c r="O20" s="328"/>
      <c r="P20" s="328"/>
      <c r="Q20" s="329">
        <f t="shared" si="0"/>
        <v>17059</v>
      </c>
      <c r="R20" s="340">
        <f t="shared" si="1"/>
        <v>74057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27735</v>
      </c>
      <c r="E30" s="335">
        <f aca="true" t="shared" si="6" ref="E30:P30">SUM(E31:E34)</f>
        <v>11</v>
      </c>
      <c r="F30" s="335">
        <f t="shared" si="6"/>
        <v>0</v>
      </c>
      <c r="G30" s="336">
        <f t="shared" si="2"/>
        <v>27746</v>
      </c>
      <c r="H30" s="335">
        <f t="shared" si="6"/>
        <v>0</v>
      </c>
      <c r="I30" s="335">
        <f t="shared" si="6"/>
        <v>0</v>
      </c>
      <c r="J30" s="336">
        <f t="shared" si="3"/>
        <v>27746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27746</v>
      </c>
    </row>
    <row r="31" spans="1:18" ht="15.75">
      <c r="A31" s="339"/>
      <c r="B31" s="321" t="s">
        <v>108</v>
      </c>
      <c r="C31" s="152" t="s">
        <v>563</v>
      </c>
      <c r="D31" s="328">
        <v>27735</v>
      </c>
      <c r="E31" s="328">
        <v>11</v>
      </c>
      <c r="F31" s="328"/>
      <c r="G31" s="329">
        <f t="shared" si="2"/>
        <v>27746</v>
      </c>
      <c r="H31" s="328"/>
      <c r="I31" s="328"/>
      <c r="J31" s="329">
        <f t="shared" si="3"/>
        <v>27746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27746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27735</v>
      </c>
      <c r="E41" s="330">
        <f aca="true" t="shared" si="10" ref="E41:P41">E30+E35+E40</f>
        <v>11</v>
      </c>
      <c r="F41" s="330">
        <f t="shared" si="10"/>
        <v>0</v>
      </c>
      <c r="G41" s="329">
        <f t="shared" si="2"/>
        <v>27746</v>
      </c>
      <c r="H41" s="330">
        <f t="shared" si="10"/>
        <v>0</v>
      </c>
      <c r="I41" s="330">
        <f t="shared" si="10"/>
        <v>0</v>
      </c>
      <c r="J41" s="329">
        <f t="shared" si="3"/>
        <v>27746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27746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165971</v>
      </c>
      <c r="E43" s="349">
        <f>E19+E20+E22+E28+E41+E42</f>
        <v>1018</v>
      </c>
      <c r="F43" s="349">
        <f aca="true" t="shared" si="11" ref="F43:R43">F19+F20+F22+F28+F41+F42</f>
        <v>0</v>
      </c>
      <c r="G43" s="349">
        <f t="shared" si="11"/>
        <v>166989</v>
      </c>
      <c r="H43" s="349">
        <f t="shared" si="11"/>
        <v>0</v>
      </c>
      <c r="I43" s="349">
        <f t="shared" si="11"/>
        <v>0</v>
      </c>
      <c r="J43" s="349">
        <f t="shared" si="11"/>
        <v>166989</v>
      </c>
      <c r="K43" s="349">
        <f t="shared" si="11"/>
        <v>26486</v>
      </c>
      <c r="L43" s="349">
        <f t="shared" si="11"/>
        <v>691</v>
      </c>
      <c r="M43" s="349">
        <f t="shared" si="11"/>
        <v>0</v>
      </c>
      <c r="N43" s="349">
        <f t="shared" si="11"/>
        <v>27177</v>
      </c>
      <c r="O43" s="349">
        <f t="shared" si="11"/>
        <v>0</v>
      </c>
      <c r="P43" s="349">
        <f t="shared" si="11"/>
        <v>0</v>
      </c>
      <c r="Q43" s="349">
        <f t="shared" si="11"/>
        <v>27177</v>
      </c>
      <c r="R43" s="350">
        <f t="shared" si="11"/>
        <v>139812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45320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11561</v>
      </c>
      <c r="D26" s="362">
        <f>SUM(D27:D29)</f>
        <v>11561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11561</v>
      </c>
      <c r="D27" s="368">
        <v>11561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226</v>
      </c>
      <c r="D30" s="368">
        <v>226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35700</v>
      </c>
      <c r="D31" s="368">
        <v>35700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48077</v>
      </c>
      <c r="D32" s="368">
        <v>48077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107</v>
      </c>
      <c r="D35" s="362">
        <f>SUM(D36:D39)</f>
        <v>107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107</v>
      </c>
      <c r="D36" s="368">
        <v>107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</v>
      </c>
      <c r="D44" s="368"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95693</v>
      </c>
      <c r="D45" s="438">
        <f>D26+D30+D31+D33+D32+D34+D35+D40</f>
        <v>95693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95693</v>
      </c>
      <c r="D46" s="444">
        <f>D45+D23+D21+D11</f>
        <v>95693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73608</v>
      </c>
      <c r="D58" s="138">
        <f>D59+D61</f>
        <v>0</v>
      </c>
      <c r="E58" s="136">
        <f t="shared" si="1"/>
        <v>73608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73608</v>
      </c>
      <c r="D59" s="197"/>
      <c r="E59" s="136">
        <f t="shared" si="1"/>
        <v>73608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28941</v>
      </c>
      <c r="D65" s="197"/>
      <c r="E65" s="136">
        <f t="shared" si="1"/>
        <v>28941</v>
      </c>
      <c r="F65" s="196"/>
    </row>
    <row r="66" spans="1:6" ht="15.75">
      <c r="A66" s="370" t="s">
        <v>682</v>
      </c>
      <c r="B66" s="135" t="s">
        <v>683</v>
      </c>
      <c r="C66" s="197">
        <v>1632</v>
      </c>
      <c r="D66" s="197"/>
      <c r="E66" s="136">
        <f t="shared" si="1"/>
        <v>1632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104181</v>
      </c>
      <c r="D68" s="435">
        <f>D54+D58+D63+D64+D65+D66</f>
        <v>0</v>
      </c>
      <c r="E68" s="436">
        <f t="shared" si="1"/>
        <v>104181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1085</v>
      </c>
      <c r="D70" s="197"/>
      <c r="E70" s="136">
        <f t="shared" si="1"/>
        <v>1085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2436</v>
      </c>
      <c r="D77" s="138">
        <f>D78+D80</f>
        <v>2436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2436</v>
      </c>
      <c r="D78" s="197">
        <v>2436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10591</v>
      </c>
      <c r="D82" s="138">
        <f>SUM(D83:D86)</f>
        <v>10591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10591</v>
      </c>
      <c r="D84" s="197">
        <v>10591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1219</v>
      </c>
      <c r="D87" s="134">
        <f>SUM(D88:D92)+D96</f>
        <v>1219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923</v>
      </c>
      <c r="D89" s="197">
        <v>923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268</v>
      </c>
      <c r="D92" s="138">
        <f>SUM(D93:D95)</f>
        <v>268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268</v>
      </c>
      <c r="D95" s="197">
        <v>268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1269</v>
      </c>
      <c r="D97" s="197">
        <v>1269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15516</v>
      </c>
      <c r="D98" s="433">
        <f>D87+D82+D77+D73+D97</f>
        <v>15516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120782</v>
      </c>
      <c r="D99" s="427">
        <f>D98+D70+D68</f>
        <v>15516</v>
      </c>
      <c r="E99" s="427">
        <f>E98+E70+E68</f>
        <v>105266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45320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5877034</v>
      </c>
      <c r="G20" s="449"/>
      <c r="H20" s="449"/>
      <c r="I20" s="450">
        <f t="shared" si="0"/>
        <v>5877034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15683584</v>
      </c>
      <c r="D27" s="456">
        <f t="shared" si="2"/>
        <v>0</v>
      </c>
      <c r="E27" s="456">
        <f t="shared" si="2"/>
        <v>0</v>
      </c>
      <c r="F27" s="456">
        <f t="shared" si="2"/>
        <v>5877034</v>
      </c>
      <c r="G27" s="456">
        <f t="shared" si="2"/>
        <v>0</v>
      </c>
      <c r="H27" s="456">
        <f t="shared" si="2"/>
        <v>0</v>
      </c>
      <c r="I27" s="457">
        <f t="shared" si="0"/>
        <v>5877034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45320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2024-01-29T14:02:58Z</dcterms:modified>
  <cp:category/>
  <cp:version/>
  <cp:contentType/>
  <cp:contentStatus/>
</cp:coreProperties>
</file>