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25" windowHeight="127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<sst xmlns="http://schemas.openxmlformats.org/spreadsheetml/2006/main" count="4190" uniqueCount="973">
  <si>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</si>
  <si>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</si>
  <si>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</si>
  <si>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</si>
  <si>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</si>
  <si>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</si>
  <si>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</si>
  <si>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</si>
  <si>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</si>
  <si>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</si>
  <si>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</si>
  <si>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</si>
  <si>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</si>
  <si>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</si>
  <si>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</si>
  <si>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</si>
  <si>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</si>
  <si>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</si>
  <si>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</si>
  <si>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</si>
  <si>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</si>
  <si>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</si>
  <si>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</si>
  <si>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</si>
  <si>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</si>
  <si>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</si>
  <si>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</si>
  <si>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</si>
  <si>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</si>
  <si>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</si>
  <si>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</si>
  <si>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</si>
  <si>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</si>
  <si>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</si>
  <si>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</si>
  <si>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</si>
  <si>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</si>
  <si>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</si>
  <si>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</si>
  <si>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</si>
  <si>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</si>
  <si>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</si>
  <si>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</si>
  <si>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</si>
  <si>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</si>
  <si>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</si>
  <si>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</si>
  <si>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</si>
  <si>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</si>
  <si>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</si>
  <si>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</si>
  <si>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</si>
  <si>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</si>
  <si>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</si>
  <si>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</si>
  <si>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</si>
  <si>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</si>
  <si>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</si>
  <si>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</si>
  <si>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</si>
  <si>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</si>
  <si>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</si>
  <si>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</si>
  <si>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</si>
  <si>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</si>
  <si>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</si>
  <si>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</si>
  <si>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</si>
  <si>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</si>
  <si>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</si>
  <si>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</si>
  <si>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</si>
  <si>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</si>
  <si>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</si>
  <si>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</si>
  <si>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</si>
  <si>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</si>
  <si>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</si>
  <si>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</si>
  <si>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</si>
  <si>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</si>
  <si>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</si>
  <si>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</si>
  <si>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</si>
  <si>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</si>
  <si>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</si>
  <si>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</si>
  <si>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</si>
  <si>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</si>
  <si>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</si>
  <si>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</si>
  <si>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</si>
  <si>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</si>
  <si>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</si>
  <si>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</si>
  <si>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</si>
  <si>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</si>
  <si>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</si>
  <si>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</si>
  <si>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</si>
  <si>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</si>
  <si>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</si>
  <si>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</si>
  <si>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</si>
  <si>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</si>
  <si>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</si>
  <si>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</si>
  <si>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</si>
  <si>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</si>
  <si>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</si>
  <si>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</si>
  <si>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</si>
  <si>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</si>
  <si>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</si>
  <si>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</si>
  <si>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</si>
  <si>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</si>
  <si>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</si>
  <si>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</si>
  <si>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</si>
  <si>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</si>
  <si>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</si>
  <si>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</si>
  <si>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</si>
  <si>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</si>
  <si>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</si>
  <si>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</si>
  <si>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</si>
  <si>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</si>
  <si>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</si>
  <si>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</si>
  <si>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</si>
  <si>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</si>
  <si>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</si>
  <si>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</si>
  <si>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</si>
  <si>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</si>
  <si>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</si>
  <si>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</si>
  <si>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</si>
  <si>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</si>
  <si>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</si>
  <si>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</si>
  <si>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</si>
  <si>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</si>
  <si>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</si>
  <si>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</si>
  <si>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</si>
  <si>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</si>
  <si>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</si>
  <si>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</si>
  <si>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</si>
  <si>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</si>
  <si>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</si>
  <si>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</si>
  <si>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</si>
  <si>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</si>
  <si>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</si>
  <si>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</si>
  <si>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</si>
  <si>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</si>
  <si>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</si>
  <si>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</si>
  <si>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</si>
  <si>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</si>
  <si>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</si>
  <si>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</si>
  <si>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</si>
  <si>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</si>
  <si>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</si>
  <si>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</si>
  <si>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</si>
  <si>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</si>
  <si>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</si>
  <si>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</si>
  <si>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</si>
  <si>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</si>
  <si>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</si>
  <si>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</si>
  <si>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</si>
  <si>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</si>
  <si>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</si>
  <si>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</si>
  <si>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</si>
  <si>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</si>
  <si>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</si>
  <si>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</si>
  <si>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</si>
  <si>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</si>
  <si>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</si>
  <si>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</si>
  <si>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</si>
  <si>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</si>
  <si>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</si>
  <si>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</si>
  <si>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</si>
  <si>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</si>
  <si>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</si>
  <si>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</si>
  <si>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</si>
  <si>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</si>
  <si>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</si>
  <si>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</si>
  <si>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</si>
  <si>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</si>
  <si>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</si>
  <si>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</si>
  <si>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</si>
  <si>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</si>
  <si>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</si>
  <si>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</si>
  <si>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</si>
  <si>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</si>
  <si>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</si>
  <si>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</si>
  <si>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</si>
  <si>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</si>
  <si>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</si>
  <si>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</si>
  <si>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</si>
  <si>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</si>
  <si>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</si>
  <si>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</si>
  <si>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</si>
  <si>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</si>
  <si>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</si>
  <si>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</si>
  <si>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</si>
  <si>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</si>
  <si>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</si>
  <si>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</si>
  <si>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</si>
  <si>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</si>
  <si>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</si>
  <si>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</si>
  <si>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</si>
  <si>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</si>
  <si>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</si>
  <si>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</si>
  <si>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</si>
  <si>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</si>
  <si>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</si>
  <si>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</si>
  <si>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</si>
  <si>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</si>
  <si>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</si>
  <si>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</si>
  <si>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</si>
  <si>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</si>
  <si>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</si>
  <si>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</si>
  <si>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</si>
  <si>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</si>
  <si>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</si>
  <si>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</si>
  <si>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</si>
  <si>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</si>
  <si>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</si>
  <si>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</si>
  <si>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</si>
  <si>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</si>
  <si>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</si>
  <si>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</si>
  <si>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</si>
  <si>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</si>
  <si>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</si>
  <si>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</si>
  <si>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</si>
  <si>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</si>
  <si>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</si>
  <si>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</si>
  <si>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</si>
  <si>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</si>
  <si>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</si>
  <si>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</si>
  <si>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</si>
  <si>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</si>
  <si>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</si>
  <si>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</si>
  <si>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</si>
  <si>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</si>
  <si>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</si>
  <si>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</si>
  <si>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</si>
  <si>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</si>
  <si>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</si>
  <si>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</si>
  <si>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</si>
  <si>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</si>
  <si>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</si>
  <si>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</si>
  <si>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</si>
  <si>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</si>
  <si>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</si>
  <si>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</si>
  <si>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</si>
  <si>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</si>
  <si>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</si>
  <si>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</si>
  <si>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</si>
  <si>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</si>
  <si>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</si>
  <si>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</si>
  <si>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</si>
  <si>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</si>
  <si>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</si>
  <si>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</si>
  <si>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</si>
  <si>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</si>
  <si>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</si>
  <si>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</si>
  <si>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</si>
  <si>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</si>
  <si>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</si>
  <si>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</si>
  <si>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</si>
  <si>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</si>
  <si>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</si>
  <si>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</si>
  <si>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</si>
  <si>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</si>
  <si>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</si>
  <si>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</si>
  <si>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</si>
  <si>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</si>
  <si>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</si>
  <si>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</si>
  <si>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</si>
  <si>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</si>
  <si>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</si>
  <si>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</si>
  <si>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</si>
  <si>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</si>
  <si>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</si>
  <si>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</si>
  <si>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</si>
  <si>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</si>
  <si>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</si>
  <si>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</si>
  <si>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</si>
  <si>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</si>
  <si>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</si>
  <si>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</si>
  <si>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</si>
  <si>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</si>
  <si>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</si>
  <si>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</si>
  <si>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</si>
  <si>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</si>
  <si>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</si>
  <si>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</si>
  <si>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</si>
  <si>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</si>
  <si>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</si>
  <si>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</si>
  <si>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</si>
  <si>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</si>
  <si>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</si>
  <si>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</si>
  <si>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</si>
  <si>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</si>
  <si>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</si>
  <si>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</si>
  <si>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</si>
  <si>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</si>
  <si>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</si>
  <si>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</si>
  <si>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</si>
  <si>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</si>
  <si>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</si>
  <si>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</si>
  <si>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</si>
  <si>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</si>
  <si>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</si>
  <si>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</si>
  <si>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</si>
  <si>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</si>
  <si>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</si>
  <si>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</si>
  <si>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</si>
  <si>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</si>
  <si>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</si>
  <si>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</si>
  <si>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</si>
  <si>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</si>
  <si>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</si>
  <si>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</si>
  <si>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</si>
  <si>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</si>
  <si>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</si>
  <si>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</si>
  <si>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</si>
  <si>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</si>
  <si>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</si>
  <si>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</si>
  <si>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</si>
  <si>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</si>
  <si>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</si>
  <si>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</si>
  <si>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</si>
  <si>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</si>
  <si>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</si>
  <si>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</si>
  <si>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</si>
  <si>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</si>
  <si>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</si>
  <si>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</si>
  <si>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</si>
  <si>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</si>
  <si>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</si>
  <si>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</si>
  <si>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</si>
  <si>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</si>
  <si>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</si>
  <si>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</si>
  <si>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</si>
  <si>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</si>
  <si>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</si>
  <si>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</si>
  <si>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</si>
  <si>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</si>
  <si>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</si>
  <si>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</si>
  <si>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</si>
  <si>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</si>
  <si>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</si>
  <si>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</si>
  <si>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</si>
  <si>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</si>
  <si>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</si>
  <si>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</si>
  <si>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</si>
  <si>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</si>
  <si>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</si>
  <si>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</si>
  <si>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</si>
  <si>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</si>
  <si>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</si>
  <si>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</si>
  <si>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</si>
  <si>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</si>
  <si>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</si>
  <si>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</si>
  <si>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</si>
  <si>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</si>
  <si>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</si>
  <si>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</si>
  <si>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</si>
  <si>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</si>
  <si>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</si>
  <si>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</si>
  <si>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</si>
  <si>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</si>
  <si>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</si>
  <si>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</si>
  <si>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</si>
  <si>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</si>
  <si>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</si>
  <si>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</si>
  <si>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</si>
  <si>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</si>
  <si>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</si>
  <si>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</si>
  <si>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</si>
  <si>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</si>
  <si>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</si>
  <si>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</si>
  <si>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</si>
  <si>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</si>
  <si>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</si>
  <si>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</si>
  <si>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</si>
  <si>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</si>
  <si>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</si>
  <si>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</si>
  <si>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</si>
  <si>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</si>
  <si>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</si>
  <si>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</si>
  <si>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</si>
  <si>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</si>
  <si>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</si>
  <si>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</si>
  <si>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</si>
  <si>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</si>
  <si>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</si>
  <si>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</si>
  <si>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</si>
  <si>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</si>
  <si>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</si>
  <si>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</si>
  <si>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</si>
  <si>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</si>
  <si>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</si>
  <si>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</si>
  <si>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</si>
  <si>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</si>
  <si>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</si>
  <si>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</si>
  <si>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</si>
  <si>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</si>
  <si>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</si>
  <si>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</si>
  <si>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</si>
  <si>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</si>
  <si>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</si>
  <si>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</si>
  <si>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</si>
  <si>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</si>
  <si>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</si>
  <si>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</si>
  <si>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</si>
  <si>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</si>
  <si>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</si>
  <si>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</si>
  <si>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</si>
  <si>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</si>
  <si>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</si>
  <si>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</si>
  <si>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</si>
  <si>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</si>
  <si>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</si>
  <si>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</si>
  <si>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</si>
  <si>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</si>
  <si>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</si>
  <si>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</si>
  <si>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</si>
  <si>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</si>
  <si>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</si>
  <si>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</si>
  <si>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</si>
  <si>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</si>
  <si>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</si>
  <si>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</si>
  <si>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</si>
  <si>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</si>
  <si>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</si>
  <si>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</si>
  <si>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</si>
  <si>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</si>
  <si>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</si>
  <si>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</si>
  <si>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</si>
  <si>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</si>
  <si>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</si>
  <si>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</si>
  <si>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</si>
  <si>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</si>
  <si>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</si>
  <si>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</si>
  <si>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</si>
  <si>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</si>
  <si>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</si>
  <si>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</si>
  <si>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</si>
  <si>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</si>
  <si>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</si>
  <si>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</si>
  <si>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</si>
  <si>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</si>
  <si>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</si>
  <si>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</si>
  <si>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</si>
  <si>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</si>
  <si>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</si>
  <si>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</si>
  <si>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</si>
  <si>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</si>
  <si>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</si>
  <si>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</si>
  <si>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</si>
  <si>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</si>
  <si>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</si>
  <si>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</si>
  <si>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</si>
  <si>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</si>
  <si>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</si>
  <si>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</si>
  <si>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</si>
  <si>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</si>
  <si>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</si>
  <si>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</si>
  <si>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</si>
  <si>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</si>
  <si>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</si>
  <si>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</si>
  <si>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</si>
  <si>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</si>
  <si>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</si>
  <si>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</si>
  <si>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</si>
  <si>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</si>
  <si>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</si>
  <si>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</si>
  <si>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</si>
  <si>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</si>
  <si>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</si>
  <si>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</si>
  <si>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</si>
  <si>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</si>
  <si>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</si>
  <si>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</si>
  <si>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</si>
  <si>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</si>
  <si>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</si>
  <si>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</si>
  <si>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</si>
  <si>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</si>
  <si>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</si>
  <si>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</si>
  <si>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</si>
  <si>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</si>
  <si>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</si>
  <si>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</si>
  <si>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</si>
  <si>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</si>
  <si>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</si>
  <si>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</si>
  <si>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</si>
  <si>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</si>
  <si>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</si>
  <si>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</si>
  <si>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</si>
  <si>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</si>
  <si>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</si>
  <si>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</si>
  <si>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</si>
  <si>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</si>
  <si>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</si>
  <si>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</si>
  <si>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</si>
  <si>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</si>
  <si>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</si>
  <si>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</si>
  <si>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</si>
  <si>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</si>
  <si>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</si>
  <si>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</si>
  <si>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</si>
  <si>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</si>
  <si>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</si>
  <si>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</si>
  <si>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</si>
  <si>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</si>
  <si>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</si>
  <si>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</si>
  <si>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</si>
  <si>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</si>
  <si>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</si>
  <si>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</si>
  <si>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</si>
  <si>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</si>
  <si>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</si>
  <si>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</si>
  <si>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</si>
  <si>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</si>
  <si>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</si>
  <si>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</si>
  <si>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</si>
  <si>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</si>
  <si>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</si>
  <si>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</si>
  <si>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</si>
  <si>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</si>
  <si>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</si>
  <si>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</si>
  <si>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</si>
  <si>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</si>
  <si>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</si>
  <si>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</si>
  <si>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</si>
  <si>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</si>
  <si>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</si>
  <si>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</si>
  <si>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</si>
  <si>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</si>
  <si>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</si>
  <si>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</si>
  <si>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</si>
  <si>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</si>
  <si>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</si>
  <si>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</si>
  <si>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</si>
  <si>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</si>
  <si>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</si>
  <si>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</si>
  <si>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</si>
  <si>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</si>
  <si>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</si>
  <si>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</si>
  <si>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</si>
  <si>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</si>
  <si>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</si>
  <si>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</si>
  <si>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</si>
  <si>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</si>
  <si>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</si>
  <si>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</si>
  <si>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</si>
  <si>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</si>
  <si>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</si>
  <si>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</si>
  <si>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</si>
  <si>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</si>
  <si>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</si>
  <si>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</si>
  <si>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</si>
  <si>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</si>
  <si>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</si>
  <si>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</si>
  <si>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</si>
  <si>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</si>
  <si>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</si>
  <si>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</si>
  <si>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</si>
  <si>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</si>
  <si>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</si>
  <si>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</si>
  <si>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</si>
  <si>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</si>
  <si>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</si>
  <si>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</si>
  <si>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</si>
  <si>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</si>
  <si>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</si>
  <si>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</si>
  <si>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</si>
  <si>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</si>
  <si>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</si>
  <si>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</si>
  <si>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</si>
  <si>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</si>
  <si>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</si>
  <si>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</si>
  <si>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</si>
  <si>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</si>
  <si>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</si>
  <si>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</si>
  <si>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</si>
  <si>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</si>
  <si>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</si>
  <si>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</si>
  <si>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</si>
  <si>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</si>
  <si>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</si>
  <si>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</si>
  <si>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</si>
  <si>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</si>
  <si>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</si>
  <si>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</si>
  <si>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</si>
  <si>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</si>
  <si>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</si>
  <si>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</si>
  <si>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</si>
  <si>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</si>
  <si>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</si>
  <si>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</si>
  <si>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</si>
  <si>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</si>
  <si>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</si>
  <si>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</si>
  <si>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</si>
  <si>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</si>
  <si>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</si>
  <si>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</si>
  <si>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</si>
  <si>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</si>
  <si>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</si>
  <si>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</si>
  <si>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</si>
  <si>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</si>
  <si>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</si>
  <si>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</si>
  <si>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</si>
  <si>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</si>
  <si>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</si>
  <si>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</si>
  <si>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</si>
  <si>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</si>
  <si>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</si>
  <si>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</si>
  <si>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</si>
  <si>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</si>
  <si>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</si>
  <si>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</si>
  <si>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</si>
  <si>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</si>
  <si>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</si>
  <si>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</si>
  <si>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</si>
  <si>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</si>
  <si>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</si>
  <si>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</si>
  <si>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</si>
  <si>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</si>
  <si>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</si>
  <si>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</si>
  <si>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</si>
  <si>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</si>
  <si>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</si>
  <si>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</si>
  <si>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</si>
  <si>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</si>
  <si>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</si>
  <si>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</si>
  <si>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</si>
  <si>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</si>
  <si>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</si>
  <si>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</si>
  <si>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</si>
  <si>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</si>
  <si>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</si>
  <si>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</si>
  <si>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</si>
  <si>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</si>
  <si>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</si>
  <si>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</si>
  <si>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</si>
  <si>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</si>
  <si>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</si>
  <si>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</si>
  <si>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</si>
  <si>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</si>
  <si>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</si>
  <si>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</si>
  <si>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</si>
  <si>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</si>
  <si>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</si>
  <si>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</si>
  <si>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</si>
  <si>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</si>
  <si>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</si>
  <si>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</si>
  <si>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</si>
  <si>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</si>
  <si>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</si>
  <si>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</si>
  <si>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</si>
  <si>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</si>
  <si>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</si>
  <si>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</si>
  <si>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</si>
  <si>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</si>
  <si>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</si>
  <si>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</si>
  <si>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</si>
  <si>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</si>
  <si>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</si>
  <si>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</si>
  <si>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</si>
  <si>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</si>
  <si>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</si>
  <si>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</si>
  <si>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</si>
  <si>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</si>
  <si>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</si>
  <si>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</si>
  <si>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</si>
  <si>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</si>
  <si>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</si>
  <si>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</si>
  <si>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</si>
  <si>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</si>
  <si>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</si>
  <si>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</si>
  <si>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</si>
  <si>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</si>
  <si>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</si>
  <si>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</si>
  <si>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</si>
  <si>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</si>
  <si>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</si>
  <si>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</si>
  <si>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</si>
  <si>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</si>
  <si>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</si>
  <si>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</si>
  <si>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</si>
  <si>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</si>
  <si>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</si>
  <si>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</si>
  <si>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</si>
  <si>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</si>
  <si>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</si>
  <si>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</si>
  <si>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</si>
  <si>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</si>
  <si>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</si>
  <si>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</si>
  <si>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</si>
  <si>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</si>
  <si>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</si>
  <si>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</si>
  <si>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</si>
  <si>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</si>
  <si>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</si>
  <si>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</si>
  <si>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</si>
  <si>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</si>
  <si>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</si>
  <si>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</si>
  <si>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</si>
  <si>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</si>
  <si>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</si>
  <si>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</si>
  <si>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</si>
  <si>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</si>
  <si>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</si>
  <si>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</si>
  <si>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</si>
  <si>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</si>
  <si>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</si>
  <si>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</si>
  <si>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</si>
  <si>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</si>
  <si>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</si>
  <si>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</si>
  <si>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</si>
  <si>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</si>
  <si>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</si>
  <si>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</si>
  <si>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</si>
  <si>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</si>
  <si>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</si>
  <si>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</si>
  <si>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</si>
  <si>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</si>
  <si>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</si>
  <si>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</si>
  <si>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</si>
  <si>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</si>
  <si>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</si>
  <si>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</si>
  <si>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</si>
  <si>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</si>
  <si>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</si>
  <si>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</si>
  <si>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</si>
  <si>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</si>
  <si>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</si>
  <si>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</si>
  <si>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</si>
  <si>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</si>
  <si>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</si>
  <si>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</si>
  <si>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</si>
  <si>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</si>
  <si>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</si>
  <si>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</si>
  <si>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</si>
  <si>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</si>
  <si>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</si>
  <si>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</si>
  <si>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</si>
  <si>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</si>
  <si>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</si>
  <si>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</si>
  <si>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</si>
  <si>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</si>
  <si>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</si>
  <si>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</si>
  <si>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</si>
  <si>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</si>
  <si>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</si>
  <si>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</si>
  <si>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</si>
  <si>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02-980-32-58</t>
  </si>
  <si>
    <t>r.tsonkov@gmail.com</t>
  </si>
  <si>
    <t xml:space="preserve">Сателит Х АД </t>
  </si>
  <si>
    <t>Счетоводна къща</t>
  </si>
  <si>
    <t>„Велграф Асет Мениджмънт” АД (velgraf.com)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</si>
</sst>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66" fillId="4" borderId="51" xfId="75" applyNumberFormat="1" applyFont="1" applyFill="1" applyBorder="1" applyAlignment="1" applyProtection="1">
      <alignment/>
      <protection locked="0"/>
    </xf>
    <xf numFmtId="0" fontId="23" fillId="0" borderId="0" xfId="75" applyAlignment="1" applyProtection="1">
      <alignment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lgraf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45291</v>
      </c>
    </row>
    <row r="2" spans="1:27" ht="15.75">
      <c r="A2" s="653" t="s">
        <v>937</v>
      </c>
      <c r="B2" s="648"/>
      <c r="Z2" s="663">
        <v>2</v>
      </c>
      <c r="AA2" s="664">
        <f>IF(ISBLANK(_pdeReportingDate),"",_pdeReportingDate)</f>
        <v>45411</v>
      </c>
    </row>
    <row r="3" spans="1:27" ht="15.75">
      <c r="A3" s="649" t="s">
        <v>934</v>
      </c>
      <c r="B3" s="650"/>
      <c r="Z3" s="663">
        <v>3</v>
      </c>
      <c r="AA3" s="664" t="str">
        <f>IF(ISBLANK(_authorName),"",_authorName)</f>
        <v>Сателит Х АД 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45411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55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4" r:id="rId1" display="https://www.velgraf.com/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0.00602167804094741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0.0003870934443574679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0.0003525015862571382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0.00018334046324023712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0.9752855454903505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1.5418647166361974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1.5412065813528337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0.6073857404021937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0.0032906764168190127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0.07569434596762757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0.03044673959542871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0.3377332155980289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1.0981324891828887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0.520112448817454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4467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0.03842547590988465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0.5323573952549218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24.209937417030154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215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243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98483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40085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40085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1209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140020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1977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20985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40510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47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331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63850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5877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5877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35428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41305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225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225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45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105425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245445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10996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10996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48330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-1014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-1014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-45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-1059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116251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1535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25095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114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28941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1224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55374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1806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2104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59284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53889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10601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1917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1314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22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564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1034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67441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934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68375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245445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28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1383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806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584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88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1942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4831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4467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658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200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5325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10156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10156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-187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-187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9969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6814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659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7473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1696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736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2432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9905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251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9905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251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64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19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45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9969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10757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-2877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-625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-1922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5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-15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5323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-879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-757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1460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276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-3297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5202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2005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299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-3486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-109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-4176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-223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-7695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-367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592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225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225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10517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10517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479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479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10996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10996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-275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-275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-45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-479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-479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-14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-813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-813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-246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-246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-246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-246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116310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116310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-45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-14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116251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116251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1563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1563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-19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-9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1535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1535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6300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660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39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1161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10233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116303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40192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166728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7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120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127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880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1007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6300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667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39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1281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10360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117183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40192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167735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107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107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6300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667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39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1281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10360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117183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40085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167628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6273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652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35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970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10003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18003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28006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10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7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96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114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697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811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6283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659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36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1066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10117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18700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28817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6283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659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36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1066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10117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18700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28817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17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8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3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215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243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98483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40085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138811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1209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1977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1977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20985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40510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47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47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331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331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63850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65059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1977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1977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20985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40510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47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47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331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331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63850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63850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1209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1209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25095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25095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114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28941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1224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55374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2104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53889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53889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10601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10601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1916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1314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564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564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22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1034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67441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124919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53889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53889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10601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10601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1916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1314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564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564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22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1034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67441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67441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25095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25095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114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28941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1224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55374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2104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57478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15683584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15683584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5877034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5877034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5877034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5877034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17</v>
      </c>
      <c r="D14" s="187">
        <v>27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</v>
      </c>
      <c r="D15" s="187">
        <v>8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</v>
      </c>
      <c r="D16" s="187"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215</v>
      </c>
      <c r="D19" s="187">
        <v>191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243</v>
      </c>
      <c r="D20" s="567">
        <f>SUM(D12:D19)</f>
        <v>230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98483</v>
      </c>
      <c r="D21" s="464">
        <v>98300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10996</v>
      </c>
      <c r="H22" s="583">
        <f>SUM(H23:H25)</f>
        <v>10517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10996</v>
      </c>
      <c r="H23" s="187">
        <v>10517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48330</v>
      </c>
      <c r="H26" s="567">
        <f>H20+H21+H22</f>
        <v>47851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-1014</v>
      </c>
      <c r="H28" s="565">
        <f>SUM(H29:H31)</f>
        <v>-246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-1014</v>
      </c>
      <c r="H30" s="187">
        <v>-246</v>
      </c>
      <c r="M30" s="92"/>
    </row>
    <row r="31" spans="1:8" ht="15.75">
      <c r="A31" s="84" t="s">
        <v>91</v>
      </c>
      <c r="B31" s="86" t="s">
        <v>92</v>
      </c>
      <c r="C31" s="188">
        <v>40085</v>
      </c>
      <c r="D31" s="187">
        <v>40192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-45</v>
      </c>
      <c r="H32" s="187">
        <v>-275</v>
      </c>
      <c r="M32" s="92"/>
    </row>
    <row r="33" spans="1:8" ht="15.75">
      <c r="A33" s="469" t="s">
        <v>99</v>
      </c>
      <c r="B33" s="91" t="s">
        <v>100</v>
      </c>
      <c r="C33" s="566">
        <f>C31+C32</f>
        <v>40085</v>
      </c>
      <c r="D33" s="567">
        <f>D31+D32</f>
        <v>40192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-1059</v>
      </c>
      <c r="H34" s="567">
        <f>H28+H32+H33</f>
        <v>-521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116251</v>
      </c>
      <c r="H37" s="569">
        <f>H26+H18+H34</f>
        <v>116310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1535</v>
      </c>
      <c r="H40" s="552">
        <v>1563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25095</v>
      </c>
      <c r="H45" s="187">
        <v>29537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114</v>
      </c>
      <c r="H47" s="187">
        <v>107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28941</v>
      </c>
      <c r="H48" s="187">
        <v>38512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1224</v>
      </c>
      <c r="H49" s="187">
        <v>1523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55374</v>
      </c>
      <c r="H50" s="565">
        <f>SUM(H44:H49)</f>
        <v>69679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1806</v>
      </c>
      <c r="H53" s="187">
        <v>2303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2104</v>
      </c>
      <c r="H54" s="187">
        <v>2050</v>
      </c>
    </row>
    <row r="55" spans="1:8" ht="15.75">
      <c r="A55" s="94" t="s">
        <v>166</v>
      </c>
      <c r="B55" s="90" t="s">
        <v>167</v>
      </c>
      <c r="C55" s="465">
        <v>1209</v>
      </c>
      <c r="D55" s="466">
        <v>880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140020</v>
      </c>
      <c r="D56" s="571">
        <f>D20+D21+D22+D28+D33+D46+D52+D54+D55</f>
        <v>139602</v>
      </c>
      <c r="E56" s="94" t="s">
        <v>825</v>
      </c>
      <c r="F56" s="93" t="s">
        <v>172</v>
      </c>
      <c r="G56" s="568">
        <f>G50+G52+G53+G54+G55</f>
        <v>59284</v>
      </c>
      <c r="H56" s="569">
        <f>H50+H52+H53+H54+H55</f>
        <v>74032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53889</v>
      </c>
      <c r="H59" s="187">
        <v>52286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10601</v>
      </c>
      <c r="H60" s="187">
        <v>795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1917</v>
      </c>
      <c r="H61" s="565">
        <f>SUM(H62:H68)</f>
        <v>1788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1314</v>
      </c>
      <c r="H64" s="187">
        <v>1049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16</v>
      </c>
      <c r="H66" s="187">
        <v>16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22</v>
      </c>
      <c r="H67" s="187">
        <v>15</v>
      </c>
    </row>
    <row r="68" spans="1:8" ht="15.75">
      <c r="A68" s="84" t="s">
        <v>206</v>
      </c>
      <c r="B68" s="86" t="s">
        <v>207</v>
      </c>
      <c r="C68" s="188">
        <v>1977</v>
      </c>
      <c r="D68" s="187">
        <v>2194</v>
      </c>
      <c r="E68" s="84" t="s">
        <v>212</v>
      </c>
      <c r="F68" s="87" t="s">
        <v>213</v>
      </c>
      <c r="G68" s="188">
        <v>564</v>
      </c>
      <c r="H68" s="187">
        <v>707</v>
      </c>
    </row>
    <row r="69" spans="1:8" ht="15.75">
      <c r="A69" s="84" t="s">
        <v>210</v>
      </c>
      <c r="B69" s="86" t="s">
        <v>211</v>
      </c>
      <c r="C69" s="188">
        <v>20985</v>
      </c>
      <c r="D69" s="187">
        <v>21771</v>
      </c>
      <c r="E69" s="192" t="s">
        <v>79</v>
      </c>
      <c r="F69" s="87" t="s">
        <v>216</v>
      </c>
      <c r="G69" s="188">
        <v>1034</v>
      </c>
      <c r="H69" s="187">
        <v>926</v>
      </c>
    </row>
    <row r="70" spans="1:8" ht="15.75">
      <c r="A70" s="84" t="s">
        <v>214</v>
      </c>
      <c r="B70" s="86" t="s">
        <v>215</v>
      </c>
      <c r="C70" s="188">
        <v>40510</v>
      </c>
      <c r="D70" s="187">
        <v>45212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67441</v>
      </c>
      <c r="H71" s="567">
        <f>H59+H60+H61+H69+H70</f>
        <v>55795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47</v>
      </c>
      <c r="D73" s="187">
        <v>64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331</v>
      </c>
      <c r="D75" s="187">
        <v>331</v>
      </c>
      <c r="E75" s="472" t="s">
        <v>160</v>
      </c>
      <c r="F75" s="89" t="s">
        <v>233</v>
      </c>
      <c r="G75" s="465">
        <v>934</v>
      </c>
      <c r="H75" s="466">
        <v>1372</v>
      </c>
    </row>
    <row r="76" spans="1:8" ht="15.75">
      <c r="A76" s="469" t="s">
        <v>77</v>
      </c>
      <c r="B76" s="90" t="s">
        <v>232</v>
      </c>
      <c r="C76" s="566">
        <f>SUM(C68:C75)</f>
        <v>63850</v>
      </c>
      <c r="D76" s="567">
        <f>SUM(D68:D75)</f>
        <v>69572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5877</v>
      </c>
      <c r="D79" s="565">
        <f>SUM(D80:D82)</f>
        <v>10271</v>
      </c>
      <c r="E79" s="196" t="s">
        <v>824</v>
      </c>
      <c r="F79" s="93" t="s">
        <v>241</v>
      </c>
      <c r="G79" s="568">
        <f>G71+G73+G75+G77</f>
        <v>68375</v>
      </c>
      <c r="H79" s="569">
        <f>H71+H73+H75+H77</f>
        <v>57167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5877</v>
      </c>
      <c r="D82" s="187">
        <v>10271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35428</v>
      </c>
      <c r="D84" s="187">
        <v>29015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41305</v>
      </c>
      <c r="D85" s="567">
        <f>D84+D83+D79</f>
        <v>39286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225</v>
      </c>
      <c r="D88" s="187">
        <v>592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225</v>
      </c>
      <c r="D92" s="567">
        <f>SUM(D88:D91)</f>
        <v>592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45</v>
      </c>
      <c r="D93" s="466">
        <v>20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105425</v>
      </c>
      <c r="D94" s="571">
        <f>D65+D76+D85+D92+D93</f>
        <v>109470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245445</v>
      </c>
      <c r="D95" s="573">
        <f>D94+D56</f>
        <v>249072</v>
      </c>
      <c r="E95" s="220" t="s">
        <v>915</v>
      </c>
      <c r="F95" s="476" t="s">
        <v>268</v>
      </c>
      <c r="G95" s="572">
        <f>G37+G40+G56+G79</f>
        <v>245445</v>
      </c>
      <c r="H95" s="573">
        <f>H37+H40+H56+H79</f>
        <v>249072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8">
        <f>pdeReportingDate</f>
        <v>45411</v>
      </c>
      <c r="C98" s="668"/>
      <c r="D98" s="668"/>
      <c r="E98" s="668"/>
      <c r="F98" s="668"/>
      <c r="G98" s="668"/>
      <c r="H98" s="668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9" t="str">
        <f>authorName</f>
        <v>Сателит Х АД </v>
      </c>
      <c r="C100" s="669"/>
      <c r="D100" s="669"/>
      <c r="E100" s="669"/>
      <c r="F100" s="669"/>
      <c r="G100" s="669"/>
      <c r="H100" s="669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0"/>
      <c r="B103" s="667" t="s">
        <v>951</v>
      </c>
      <c r="C103" s="667"/>
      <c r="D103" s="667"/>
      <c r="E103" s="667"/>
      <c r="M103" s="92"/>
    </row>
    <row r="104" spans="1:5" ht="21.75" customHeight="1">
      <c r="A104" s="660"/>
      <c r="B104" s="667" t="s">
        <v>951</v>
      </c>
      <c r="C104" s="667"/>
      <c r="D104" s="667"/>
      <c r="E104" s="667"/>
    </row>
    <row r="105" spans="1:13" ht="21.75" customHeight="1">
      <c r="A105" s="660"/>
      <c r="B105" s="667" t="s">
        <v>951</v>
      </c>
      <c r="C105" s="667"/>
      <c r="D105" s="667"/>
      <c r="E105" s="667"/>
      <c r="M105" s="92"/>
    </row>
    <row r="106" spans="1:5" ht="21.75" customHeight="1">
      <c r="A106" s="660"/>
      <c r="B106" s="667" t="s">
        <v>951</v>
      </c>
      <c r="C106" s="667"/>
      <c r="D106" s="667"/>
      <c r="E106" s="667"/>
    </row>
    <row r="107" spans="1:13" ht="21.75" customHeight="1">
      <c r="A107" s="660"/>
      <c r="B107" s="667"/>
      <c r="C107" s="667"/>
      <c r="D107" s="667"/>
      <c r="E107" s="667"/>
      <c r="M107" s="92"/>
    </row>
    <row r="108" spans="1:5" ht="21.75" customHeight="1">
      <c r="A108" s="660"/>
      <c r="B108" s="667"/>
      <c r="C108" s="667"/>
      <c r="D108" s="667"/>
      <c r="E108" s="667"/>
    </row>
    <row r="109" spans="1:13" ht="21.75" customHeight="1">
      <c r="A109" s="660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0" sqref="C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28</v>
      </c>
      <c r="D12" s="308">
        <v>32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1383</v>
      </c>
      <c r="D13" s="308">
        <v>1385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806</v>
      </c>
      <c r="D14" s="308">
        <v>1138</v>
      </c>
      <c r="E14" s="236" t="s">
        <v>285</v>
      </c>
      <c r="F14" s="231" t="s">
        <v>286</v>
      </c>
      <c r="G14" s="307">
        <v>6814</v>
      </c>
      <c r="H14" s="308">
        <v>7085</v>
      </c>
    </row>
    <row r="15" spans="1:8" ht="15.75">
      <c r="A15" s="185" t="s">
        <v>287</v>
      </c>
      <c r="B15" s="181" t="s">
        <v>288</v>
      </c>
      <c r="C15" s="307">
        <v>584</v>
      </c>
      <c r="D15" s="308">
        <v>490</v>
      </c>
      <c r="E15" s="236" t="s">
        <v>79</v>
      </c>
      <c r="F15" s="231" t="s">
        <v>289</v>
      </c>
      <c r="G15" s="307">
        <v>659</v>
      </c>
      <c r="H15" s="308">
        <v>507</v>
      </c>
    </row>
    <row r="16" spans="1:8" ht="15.75">
      <c r="A16" s="185" t="s">
        <v>290</v>
      </c>
      <c r="B16" s="181" t="s">
        <v>291</v>
      </c>
      <c r="C16" s="307">
        <v>88</v>
      </c>
      <c r="D16" s="308">
        <v>72</v>
      </c>
      <c r="E16" s="227" t="s">
        <v>52</v>
      </c>
      <c r="F16" s="255" t="s">
        <v>292</v>
      </c>
      <c r="G16" s="597">
        <f>SUM(G12:G15)</f>
        <v>7473</v>
      </c>
      <c r="H16" s="598">
        <f>SUM(H12:H15)</f>
        <v>7592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1942</v>
      </c>
      <c r="D19" s="308">
        <v>2006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4831</v>
      </c>
      <c r="D22" s="598">
        <f>SUM(D12:D18)+D19</f>
        <v>5123</v>
      </c>
      <c r="E22" s="185" t="s">
        <v>309</v>
      </c>
      <c r="F22" s="228" t="s">
        <v>310</v>
      </c>
      <c r="G22" s="307">
        <v>1696</v>
      </c>
      <c r="H22" s="308">
        <v>1220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736</v>
      </c>
      <c r="H24" s="308"/>
    </row>
    <row r="25" spans="1:8" ht="31.5">
      <c r="A25" s="185" t="s">
        <v>316</v>
      </c>
      <c r="B25" s="228" t="s">
        <v>317</v>
      </c>
      <c r="C25" s="307">
        <v>4467</v>
      </c>
      <c r="D25" s="308">
        <v>3773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658</v>
      </c>
      <c r="D26" s="308">
        <v>804</v>
      </c>
      <c r="E26" s="185" t="s">
        <v>322</v>
      </c>
      <c r="F26" s="228" t="s">
        <v>323</v>
      </c>
      <c r="G26" s="307"/>
      <c r="H26" s="308">
        <v>768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2432</v>
      </c>
      <c r="H27" s="598">
        <f>SUM(H22:H26)</f>
        <v>1988</v>
      </c>
    </row>
    <row r="28" spans="1:8" ht="15.75">
      <c r="A28" s="185" t="s">
        <v>79</v>
      </c>
      <c r="B28" s="228" t="s">
        <v>327</v>
      </c>
      <c r="C28" s="307">
        <v>200</v>
      </c>
      <c r="D28" s="308">
        <v>170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5325</v>
      </c>
      <c r="D29" s="598">
        <f>SUM(D25:D28)</f>
        <v>4747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10156</v>
      </c>
      <c r="D31" s="604">
        <f>D29+D22</f>
        <v>9870</v>
      </c>
      <c r="E31" s="242" t="s">
        <v>800</v>
      </c>
      <c r="F31" s="257" t="s">
        <v>331</v>
      </c>
      <c r="G31" s="244">
        <f>G16+G18+G27</f>
        <v>9905</v>
      </c>
      <c r="H31" s="245">
        <f>H16+H18+H27</f>
        <v>9580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251</v>
      </c>
      <c r="H33" s="598">
        <f>IF((D31-H31)&gt;0,D31-H31,0)</f>
        <v>290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10156</v>
      </c>
      <c r="D36" s="606">
        <f>D31-D34+D35</f>
        <v>9870</v>
      </c>
      <c r="E36" s="253" t="s">
        <v>346</v>
      </c>
      <c r="F36" s="247" t="s">
        <v>347</v>
      </c>
      <c r="G36" s="258">
        <f>G35-G34+G31</f>
        <v>9905</v>
      </c>
      <c r="H36" s="259">
        <f>H35-H34+H31</f>
        <v>9580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251</v>
      </c>
      <c r="H37" s="245">
        <f>IF((D36-H36)&gt;0,D36-H36,0)</f>
        <v>290</v>
      </c>
    </row>
    <row r="38" spans="1:8" ht="15.75">
      <c r="A38" s="225" t="s">
        <v>352</v>
      </c>
      <c r="B38" s="229" t="s">
        <v>353</v>
      </c>
      <c r="C38" s="597">
        <f>C39+C40+C41</f>
        <v>-187</v>
      </c>
      <c r="D38" s="598">
        <f>D39+D40+D41</f>
        <v>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-187</v>
      </c>
      <c r="D39" s="308">
        <v>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64</v>
      </c>
      <c r="H42" s="235">
        <f>IF(H37&gt;0,IF(D38+H37&lt;0,0,D38+H37),IF(D37-D38&lt;0,D38-D37,0))</f>
        <v>297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19</v>
      </c>
      <c r="H43" s="607">
        <v>22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45</v>
      </c>
      <c r="H44" s="259">
        <f>IF(D42=0,IF(H42-H43&gt;0,H42-H43+D43,0),IF(D42-D43&lt;0,D43-D42+H43,0))</f>
        <v>275</v>
      </c>
    </row>
    <row r="45" spans="1:8" ht="16.5" thickBot="1">
      <c r="A45" s="261" t="s">
        <v>371</v>
      </c>
      <c r="B45" s="262" t="s">
        <v>372</v>
      </c>
      <c r="C45" s="599">
        <f>C36+C38+C42</f>
        <v>9969</v>
      </c>
      <c r="D45" s="600">
        <f>D36+D38+D42</f>
        <v>9877</v>
      </c>
      <c r="E45" s="261" t="s">
        <v>373</v>
      </c>
      <c r="F45" s="263" t="s">
        <v>374</v>
      </c>
      <c r="G45" s="599">
        <f>G42+G36</f>
        <v>9969</v>
      </c>
      <c r="H45" s="600">
        <f>H42+H36</f>
        <v>9877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8">
        <f>pdeReportingDate</f>
        <v>45411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9" t="str">
        <f>authorName</f>
        <v>Сателит Х АД </v>
      </c>
      <c r="C52" s="669"/>
      <c r="D52" s="669"/>
      <c r="E52" s="669"/>
      <c r="F52" s="669"/>
      <c r="G52" s="669"/>
      <c r="H52" s="669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0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0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0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0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0"/>
      <c r="B59" s="667"/>
      <c r="C59" s="667"/>
      <c r="D59" s="667"/>
      <c r="E59" s="667"/>
      <c r="F59" s="543"/>
      <c r="G59" s="44"/>
      <c r="H59" s="41"/>
    </row>
    <row r="60" spans="1:8" ht="15.75">
      <c r="A60" s="660"/>
      <c r="B60" s="667"/>
      <c r="C60" s="667"/>
      <c r="D60" s="667"/>
      <c r="E60" s="667"/>
      <c r="F60" s="543"/>
      <c r="G60" s="44"/>
      <c r="H60" s="41"/>
    </row>
    <row r="61" spans="1:8" ht="15.75">
      <c r="A61" s="660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10757</v>
      </c>
      <c r="D11" s="187">
        <v>7395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-2877</v>
      </c>
      <c r="D12" s="187">
        <v>-2426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-625</v>
      </c>
      <c r="D14" s="187">
        <v>-526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-1922</v>
      </c>
      <c r="D15" s="187">
        <v>-1392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5</v>
      </c>
      <c r="D16" s="187">
        <v>-79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-15</v>
      </c>
      <c r="D20" s="187">
        <v>-96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5323</v>
      </c>
      <c r="D21" s="628">
        <f>SUM(D11:D20)</f>
        <v>2876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-879</v>
      </c>
      <c r="D23" s="187">
        <v>-5911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-757</v>
      </c>
      <c r="D25" s="187">
        <v>-189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1460</v>
      </c>
      <c r="D26" s="187">
        <v>23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276</v>
      </c>
      <c r="D27" s="187">
        <v>559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-3297</v>
      </c>
      <c r="D28" s="187">
        <v>-20900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5202</v>
      </c>
      <c r="D29" s="187">
        <v>13659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-796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2005</v>
      </c>
      <c r="D33" s="628">
        <f>SUM(D23:D32)</f>
        <v>-13555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299</v>
      </c>
      <c r="D37" s="187">
        <v>17035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-3486</v>
      </c>
      <c r="D38" s="187">
        <v>-2352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-109</v>
      </c>
      <c r="D39" s="187">
        <v>-101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-4176</v>
      </c>
      <c r="D40" s="187">
        <v>-3579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-223</v>
      </c>
      <c r="D42" s="187">
        <v>-262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-7695</v>
      </c>
      <c r="D43" s="630">
        <f>SUM(D35:D42)</f>
        <v>10741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-367</v>
      </c>
      <c r="D44" s="298">
        <f>D43+D33+D21</f>
        <v>62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592</v>
      </c>
      <c r="D45" s="300">
        <v>530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225</v>
      </c>
      <c r="D46" s="302">
        <f>D45+D44</f>
        <v>592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225</v>
      </c>
      <c r="D47" s="289">
        <v>592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8">
        <f>pdeReportingDate</f>
        <v>45411</v>
      </c>
      <c r="C54" s="668"/>
      <c r="D54" s="668"/>
      <c r="E54" s="668"/>
      <c r="F54" s="661"/>
      <c r="G54" s="661"/>
      <c r="H54" s="661"/>
      <c r="M54" s="92"/>
    </row>
    <row r="55" spans="1:13" s="41" customFormat="1" ht="15.75">
      <c r="A55" s="658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9" t="s">
        <v>8</v>
      </c>
      <c r="B56" s="669" t="str">
        <f>authorName</f>
        <v>Сателит Х АД </v>
      </c>
      <c r="C56" s="669"/>
      <c r="D56" s="669"/>
      <c r="E56" s="669"/>
      <c r="F56" s="75"/>
      <c r="G56" s="75"/>
      <c r="H56" s="75"/>
    </row>
    <row r="57" spans="1:8" s="41" customFormat="1" ht="15.75">
      <c r="A57" s="659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9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0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0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0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0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0"/>
      <c r="B63" s="667"/>
      <c r="C63" s="667"/>
      <c r="D63" s="667"/>
      <c r="E63" s="667"/>
      <c r="F63" s="543"/>
      <c r="G63" s="44"/>
      <c r="H63" s="41"/>
    </row>
    <row r="64" spans="1:8" ht="15.75">
      <c r="A64" s="660"/>
      <c r="B64" s="667"/>
      <c r="C64" s="667"/>
      <c r="D64" s="667"/>
      <c r="E64" s="667"/>
      <c r="F64" s="543"/>
      <c r="G64" s="44"/>
      <c r="H64" s="41"/>
    </row>
    <row r="65" spans="1:8" ht="15.75">
      <c r="A65" s="660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78"/>
      <c r="B9" s="681"/>
      <c r="C9" s="676"/>
      <c r="D9" s="683" t="s">
        <v>802</v>
      </c>
      <c r="E9" s="683" t="s">
        <v>456</v>
      </c>
      <c r="F9" s="504" t="s">
        <v>457</v>
      </c>
      <c r="G9" s="504"/>
      <c r="H9" s="504"/>
      <c r="I9" s="673" t="s">
        <v>458</v>
      </c>
      <c r="J9" s="673" t="s">
        <v>459</v>
      </c>
      <c r="K9" s="676"/>
      <c r="L9" s="676"/>
      <c r="M9" s="505" t="s">
        <v>801</v>
      </c>
      <c r="N9" s="501"/>
    </row>
    <row r="10" spans="1:14" s="502" customFormat="1" ht="31.5">
      <c r="A10" s="679"/>
      <c r="B10" s="682"/>
      <c r="C10" s="674"/>
      <c r="D10" s="683"/>
      <c r="E10" s="683"/>
      <c r="F10" s="503" t="s">
        <v>462</v>
      </c>
      <c r="G10" s="503" t="s">
        <v>463</v>
      </c>
      <c r="H10" s="503" t="s">
        <v>464</v>
      </c>
      <c r="I10" s="674"/>
      <c r="J10" s="674"/>
      <c r="K10" s="674"/>
      <c r="L10" s="674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10517</v>
      </c>
      <c r="G13" s="553">
        <f>'1-Баланс'!H24</f>
        <v>0</v>
      </c>
      <c r="H13" s="554"/>
      <c r="I13" s="553">
        <f>'1-Баланс'!H29+'1-Баланс'!H32</f>
        <v>-275</v>
      </c>
      <c r="J13" s="553">
        <f>'1-Баланс'!H30+'1-Баланс'!H33</f>
        <v>-246</v>
      </c>
      <c r="K13" s="554"/>
      <c r="L13" s="553">
        <f>SUM(C13:K13)</f>
        <v>116310</v>
      </c>
      <c r="M13" s="555">
        <f>'1-Баланс'!H40</f>
        <v>1563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10517</v>
      </c>
      <c r="G17" s="622">
        <f t="shared" si="2"/>
        <v>0</v>
      </c>
      <c r="H17" s="622">
        <f t="shared" si="2"/>
        <v>0</v>
      </c>
      <c r="I17" s="622">
        <f t="shared" si="2"/>
        <v>-275</v>
      </c>
      <c r="J17" s="622">
        <f t="shared" si="2"/>
        <v>-246</v>
      </c>
      <c r="K17" s="622">
        <f t="shared" si="2"/>
        <v>0</v>
      </c>
      <c r="L17" s="553">
        <f t="shared" si="1"/>
        <v>116310</v>
      </c>
      <c r="M17" s="623">
        <f t="shared" si="2"/>
        <v>1563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-45</v>
      </c>
      <c r="J18" s="553">
        <f>+'1-Баланс'!G33</f>
        <v>0</v>
      </c>
      <c r="K18" s="554"/>
      <c r="L18" s="553">
        <f t="shared" si="1"/>
        <v>-45</v>
      </c>
      <c r="M18" s="607">
        <v>-19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479</v>
      </c>
      <c r="G19" s="159">
        <f t="shared" si="3"/>
        <v>0</v>
      </c>
      <c r="H19" s="159">
        <f t="shared" si="3"/>
        <v>0</v>
      </c>
      <c r="I19" s="159">
        <f t="shared" si="3"/>
        <v>-479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479</v>
      </c>
      <c r="G21" s="307"/>
      <c r="H21" s="307"/>
      <c r="I21" s="307">
        <v>-479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-14</v>
      </c>
      <c r="J30" s="307"/>
      <c r="K30" s="307"/>
      <c r="L30" s="553">
        <f t="shared" si="1"/>
        <v>-14</v>
      </c>
      <c r="M30" s="308">
        <v>-9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10996</v>
      </c>
      <c r="G31" s="622">
        <f t="shared" si="6"/>
        <v>0</v>
      </c>
      <c r="H31" s="622">
        <f t="shared" si="6"/>
        <v>0</v>
      </c>
      <c r="I31" s="622">
        <f t="shared" si="6"/>
        <v>-813</v>
      </c>
      <c r="J31" s="622">
        <f t="shared" si="6"/>
        <v>-246</v>
      </c>
      <c r="K31" s="622">
        <f t="shared" si="6"/>
        <v>0</v>
      </c>
      <c r="L31" s="553">
        <f t="shared" si="1"/>
        <v>116251</v>
      </c>
      <c r="M31" s="623">
        <f t="shared" si="6"/>
        <v>1535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10996</v>
      </c>
      <c r="G34" s="556">
        <f t="shared" si="7"/>
        <v>0</v>
      </c>
      <c r="H34" s="556">
        <f t="shared" si="7"/>
        <v>0</v>
      </c>
      <c r="I34" s="556">
        <f t="shared" si="7"/>
        <v>-813</v>
      </c>
      <c r="J34" s="556">
        <f t="shared" si="7"/>
        <v>-246</v>
      </c>
      <c r="K34" s="556">
        <f t="shared" si="7"/>
        <v>0</v>
      </c>
      <c r="L34" s="620">
        <f t="shared" si="1"/>
        <v>116251</v>
      </c>
      <c r="M34" s="557">
        <f>M31+M32+M33</f>
        <v>1535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8">
        <f>pdeReportingDate</f>
        <v>45411</v>
      </c>
      <c r="C38" s="668"/>
      <c r="D38" s="668"/>
      <c r="E38" s="668"/>
      <c r="F38" s="668"/>
      <c r="G38" s="668"/>
      <c r="H38" s="668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9" t="str">
        <f>authorName</f>
        <v>Сателит Х АД </v>
      </c>
      <c r="C40" s="669"/>
      <c r="D40" s="669"/>
      <c r="E40" s="669"/>
      <c r="F40" s="669"/>
      <c r="G40" s="669"/>
      <c r="H40" s="669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0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0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0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0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0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0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0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A8:A10"/>
    <mergeCell ref="B8:B10"/>
    <mergeCell ref="C8:C10"/>
    <mergeCell ref="B46:E46"/>
    <mergeCell ref="B47:E47"/>
    <mergeCell ref="B48:E48"/>
    <mergeCell ref="I9:I10"/>
    <mergeCell ref="J9:J10"/>
    <mergeCell ref="K8:K10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I42" sqref="I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6300</v>
      </c>
      <c r="E13" s="319"/>
      <c r="F13" s="319"/>
      <c r="G13" s="320">
        <f t="shared" si="2"/>
        <v>6300</v>
      </c>
      <c r="H13" s="319"/>
      <c r="I13" s="319"/>
      <c r="J13" s="320">
        <f t="shared" si="3"/>
        <v>6300</v>
      </c>
      <c r="K13" s="319">
        <v>6273</v>
      </c>
      <c r="L13" s="319">
        <v>10</v>
      </c>
      <c r="M13" s="319"/>
      <c r="N13" s="320">
        <f t="shared" si="4"/>
        <v>6283</v>
      </c>
      <c r="O13" s="319"/>
      <c r="P13" s="319"/>
      <c r="Q13" s="320">
        <f t="shared" si="0"/>
        <v>6283</v>
      </c>
      <c r="R13" s="331">
        <f t="shared" si="1"/>
        <v>17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660</v>
      </c>
      <c r="E14" s="319">
        <v>7</v>
      </c>
      <c r="F14" s="319"/>
      <c r="G14" s="320">
        <f t="shared" si="2"/>
        <v>667</v>
      </c>
      <c r="H14" s="319"/>
      <c r="I14" s="319"/>
      <c r="J14" s="320">
        <f t="shared" si="3"/>
        <v>667</v>
      </c>
      <c r="K14" s="319">
        <v>652</v>
      </c>
      <c r="L14" s="319">
        <v>7</v>
      </c>
      <c r="M14" s="319"/>
      <c r="N14" s="320">
        <f t="shared" si="4"/>
        <v>659</v>
      </c>
      <c r="O14" s="319"/>
      <c r="P14" s="319"/>
      <c r="Q14" s="320">
        <f t="shared" si="0"/>
        <v>659</v>
      </c>
      <c r="R14" s="331">
        <f t="shared" si="1"/>
        <v>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39</v>
      </c>
      <c r="E15" s="319"/>
      <c r="F15" s="319"/>
      <c r="G15" s="320">
        <f t="shared" si="2"/>
        <v>39</v>
      </c>
      <c r="H15" s="319"/>
      <c r="I15" s="319"/>
      <c r="J15" s="320">
        <f t="shared" si="3"/>
        <v>39</v>
      </c>
      <c r="K15" s="319">
        <v>35</v>
      </c>
      <c r="L15" s="319">
        <v>1</v>
      </c>
      <c r="M15" s="319"/>
      <c r="N15" s="320">
        <f t="shared" si="4"/>
        <v>36</v>
      </c>
      <c r="O15" s="319"/>
      <c r="P15" s="319"/>
      <c r="Q15" s="320">
        <f t="shared" si="0"/>
        <v>36</v>
      </c>
      <c r="R15" s="331">
        <f t="shared" si="1"/>
        <v>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/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1161</v>
      </c>
      <c r="E18" s="319">
        <v>120</v>
      </c>
      <c r="F18" s="319"/>
      <c r="G18" s="320">
        <f t="shared" si="2"/>
        <v>1281</v>
      </c>
      <c r="H18" s="319"/>
      <c r="I18" s="319"/>
      <c r="J18" s="320">
        <f t="shared" si="3"/>
        <v>1281</v>
      </c>
      <c r="K18" s="319">
        <v>970</v>
      </c>
      <c r="L18" s="319">
        <v>96</v>
      </c>
      <c r="M18" s="319"/>
      <c r="N18" s="320">
        <f t="shared" si="4"/>
        <v>1066</v>
      </c>
      <c r="O18" s="319"/>
      <c r="P18" s="319"/>
      <c r="Q18" s="320">
        <f t="shared" si="0"/>
        <v>1066</v>
      </c>
      <c r="R18" s="331">
        <f t="shared" si="1"/>
        <v>215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10233</v>
      </c>
      <c r="E19" s="321">
        <f>SUM(E11:E18)</f>
        <v>127</v>
      </c>
      <c r="F19" s="321">
        <f>SUM(F11:F18)</f>
        <v>0</v>
      </c>
      <c r="G19" s="320">
        <f t="shared" si="2"/>
        <v>10360</v>
      </c>
      <c r="H19" s="321">
        <f>SUM(H11:H18)</f>
        <v>0</v>
      </c>
      <c r="I19" s="321">
        <f>SUM(I11:I18)</f>
        <v>0</v>
      </c>
      <c r="J19" s="320">
        <f t="shared" si="3"/>
        <v>10360</v>
      </c>
      <c r="K19" s="321">
        <f>SUM(K11:K18)</f>
        <v>10003</v>
      </c>
      <c r="L19" s="321">
        <f>SUM(L11:L18)</f>
        <v>114</v>
      </c>
      <c r="M19" s="321">
        <f>SUM(M11:M18)</f>
        <v>0</v>
      </c>
      <c r="N19" s="320">
        <f t="shared" si="4"/>
        <v>10117</v>
      </c>
      <c r="O19" s="321">
        <f>SUM(O11:O18)</f>
        <v>0</v>
      </c>
      <c r="P19" s="321">
        <f>SUM(P11:P18)</f>
        <v>0</v>
      </c>
      <c r="Q19" s="320">
        <f t="shared" si="0"/>
        <v>10117</v>
      </c>
      <c r="R19" s="331">
        <f t="shared" si="1"/>
        <v>243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116303</v>
      </c>
      <c r="E20" s="319">
        <v>880</v>
      </c>
      <c r="F20" s="319"/>
      <c r="G20" s="320">
        <f t="shared" si="2"/>
        <v>117183</v>
      </c>
      <c r="H20" s="319"/>
      <c r="I20" s="319"/>
      <c r="J20" s="320">
        <f t="shared" si="3"/>
        <v>117183</v>
      </c>
      <c r="K20" s="319">
        <v>18003</v>
      </c>
      <c r="L20" s="319">
        <v>697</v>
      </c>
      <c r="M20" s="319"/>
      <c r="N20" s="320">
        <f t="shared" si="4"/>
        <v>18700</v>
      </c>
      <c r="O20" s="319"/>
      <c r="P20" s="319"/>
      <c r="Q20" s="320">
        <f t="shared" si="0"/>
        <v>18700</v>
      </c>
      <c r="R20" s="331">
        <f t="shared" si="1"/>
        <v>98483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40192</v>
      </c>
      <c r="E41" s="319"/>
      <c r="F41" s="319"/>
      <c r="G41" s="320">
        <f t="shared" si="2"/>
        <v>40192</v>
      </c>
      <c r="H41" s="319"/>
      <c r="I41" s="319">
        <v>107</v>
      </c>
      <c r="J41" s="320">
        <f t="shared" si="3"/>
        <v>40085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40085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166728</v>
      </c>
      <c r="E42" s="340">
        <f>E19+E20+E21+E27+E40+E41</f>
        <v>1007</v>
      </c>
      <c r="F42" s="340">
        <f aca="true" t="shared" si="11" ref="F42:R42">F19+F20+F21+F27+F40+F41</f>
        <v>0</v>
      </c>
      <c r="G42" s="340">
        <f t="shared" si="11"/>
        <v>167735</v>
      </c>
      <c r="H42" s="340">
        <f t="shared" si="11"/>
        <v>0</v>
      </c>
      <c r="I42" s="340">
        <f t="shared" si="11"/>
        <v>107</v>
      </c>
      <c r="J42" s="340">
        <f t="shared" si="11"/>
        <v>167628</v>
      </c>
      <c r="K42" s="340">
        <f t="shared" si="11"/>
        <v>28006</v>
      </c>
      <c r="L42" s="340">
        <f t="shared" si="11"/>
        <v>811</v>
      </c>
      <c r="M42" s="340">
        <f t="shared" si="11"/>
        <v>0</v>
      </c>
      <c r="N42" s="340">
        <f t="shared" si="11"/>
        <v>28817</v>
      </c>
      <c r="O42" s="340">
        <f t="shared" si="11"/>
        <v>0</v>
      </c>
      <c r="P42" s="340">
        <f t="shared" si="11"/>
        <v>0</v>
      </c>
      <c r="Q42" s="340">
        <f t="shared" si="11"/>
        <v>28817</v>
      </c>
      <c r="R42" s="341">
        <f t="shared" si="11"/>
        <v>138811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8">
        <f>pdeReportingDate</f>
        <v>45411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9" t="str">
        <f>authorName</f>
        <v>Сателит Х АД </v>
      </c>
      <c r="D47" s="669"/>
      <c r="E47" s="669"/>
      <c r="F47" s="669"/>
      <c r="G47" s="669"/>
      <c r="H47" s="669"/>
      <c r="I47" s="669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0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0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0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0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0"/>
      <c r="C54" s="667"/>
      <c r="D54" s="667"/>
      <c r="E54" s="667"/>
      <c r="F54" s="667"/>
      <c r="G54" s="543"/>
      <c r="H54" s="44"/>
      <c r="I54" s="41"/>
    </row>
    <row r="55" spans="2:9" ht="15.75">
      <c r="B55" s="660"/>
      <c r="C55" s="667"/>
      <c r="D55" s="667"/>
      <c r="E55" s="667"/>
      <c r="F55" s="667"/>
      <c r="G55" s="543"/>
      <c r="H55" s="44"/>
      <c r="I55" s="41"/>
    </row>
    <row r="56" spans="2:9" ht="15.75">
      <c r="B56" s="660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1209</v>
      </c>
      <c r="D23" s="434"/>
      <c r="E23" s="433">
        <f t="shared" si="0"/>
        <v>1209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1977</v>
      </c>
      <c r="D26" s="353">
        <f>SUM(D27:D29)</f>
        <v>1977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1977</v>
      </c>
      <c r="D27" s="359">
        <v>1977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20985</v>
      </c>
      <c r="D30" s="359">
        <v>20985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40510</v>
      </c>
      <c r="D31" s="359">
        <v>40510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47</v>
      </c>
      <c r="D35" s="353">
        <f>SUM(D36:D39)</f>
        <v>47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47</v>
      </c>
      <c r="D37" s="359">
        <v>47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331</v>
      </c>
      <c r="D40" s="353">
        <f>SUM(D41:D44)</f>
        <v>331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331</v>
      </c>
      <c r="D44" s="359">
        <v>331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63850</v>
      </c>
      <c r="D45" s="429">
        <f>D26+D30+D31+D33+D32+D34+D35+D40</f>
        <v>63850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65059</v>
      </c>
      <c r="D46" s="435">
        <f>D45+D23+D21+D11</f>
        <v>63850</v>
      </c>
      <c r="E46" s="436">
        <f>E45+E23+E21+E11</f>
        <v>1209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25095</v>
      </c>
      <c r="D58" s="129">
        <f>D59+D61</f>
        <v>0</v>
      </c>
      <c r="E58" s="127">
        <f t="shared" si="1"/>
        <v>25095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25095</v>
      </c>
      <c r="D59" s="188"/>
      <c r="E59" s="127">
        <f t="shared" si="1"/>
        <v>25095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114</v>
      </c>
      <c r="D64" s="188"/>
      <c r="E64" s="127">
        <f t="shared" si="1"/>
        <v>114</v>
      </c>
      <c r="F64" s="187"/>
    </row>
    <row r="65" spans="1:6" ht="15.75">
      <c r="A65" s="361" t="s">
        <v>680</v>
      </c>
      <c r="B65" s="126" t="s">
        <v>681</v>
      </c>
      <c r="C65" s="188">
        <v>28941</v>
      </c>
      <c r="D65" s="188"/>
      <c r="E65" s="127">
        <f t="shared" si="1"/>
        <v>28941</v>
      </c>
      <c r="F65" s="187"/>
    </row>
    <row r="66" spans="1:6" ht="15.75">
      <c r="A66" s="361" t="s">
        <v>682</v>
      </c>
      <c r="B66" s="126" t="s">
        <v>683</v>
      </c>
      <c r="C66" s="188">
        <v>1224</v>
      </c>
      <c r="D66" s="188"/>
      <c r="E66" s="127">
        <f t="shared" si="1"/>
        <v>1224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55374</v>
      </c>
      <c r="D68" s="426">
        <f>D54+D58+D63+D64+D65+D66</f>
        <v>0</v>
      </c>
      <c r="E68" s="427">
        <f t="shared" si="1"/>
        <v>55374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2104</v>
      </c>
      <c r="D70" s="188"/>
      <c r="E70" s="127">
        <f t="shared" si="1"/>
        <v>2104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53889</v>
      </c>
      <c r="D77" s="129">
        <f>D78+D80</f>
        <v>53889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53889</v>
      </c>
      <c r="D78" s="188">
        <v>53889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10601</v>
      </c>
      <c r="D82" s="129">
        <f>SUM(D83:D86)</f>
        <v>10601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10601</v>
      </c>
      <c r="D84" s="188">
        <v>10601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1916</v>
      </c>
      <c r="D87" s="125">
        <f>SUM(D88:D92)+D96</f>
        <v>1916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1314</v>
      </c>
      <c r="D89" s="188">
        <v>1314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16</v>
      </c>
      <c r="D91" s="188">
        <v>16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564</v>
      </c>
      <c r="D92" s="129">
        <f>SUM(D93:D95)</f>
        <v>564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564</v>
      </c>
      <c r="D95" s="188">
        <v>564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22</v>
      </c>
      <c r="D96" s="188">
        <v>22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1034</v>
      </c>
      <c r="D97" s="188">
        <v>1034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67441</v>
      </c>
      <c r="D98" s="424">
        <f>D87+D82+D77+D73+D97</f>
        <v>67441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124919</v>
      </c>
      <c r="D99" s="418">
        <f>D98+D70+D68</f>
        <v>67441</v>
      </c>
      <c r="E99" s="418">
        <f>E98+E70+E68</f>
        <v>57478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8">
        <f>pdeReportingDate</f>
        <v>45411</v>
      </c>
      <c r="C111" s="668"/>
      <c r="D111" s="668"/>
      <c r="E111" s="668"/>
      <c r="F111" s="668"/>
      <c r="G111" s="51"/>
      <c r="H111" s="51"/>
    </row>
    <row r="112" spans="1:8" ht="15.75">
      <c r="A112" s="658"/>
      <c r="B112" s="668"/>
      <c r="C112" s="668"/>
      <c r="D112" s="668"/>
      <c r="E112" s="668"/>
      <c r="F112" s="668"/>
      <c r="G112" s="51"/>
      <c r="H112" s="51"/>
    </row>
    <row r="113" spans="1:8" ht="15.75">
      <c r="A113" s="659" t="s">
        <v>8</v>
      </c>
      <c r="B113" s="669" t="str">
        <f>authorName</f>
        <v>Сателит Х АД </v>
      </c>
      <c r="C113" s="669"/>
      <c r="D113" s="669"/>
      <c r="E113" s="669"/>
      <c r="F113" s="669"/>
      <c r="G113" s="75"/>
      <c r="H113" s="75"/>
    </row>
    <row r="114" spans="1:8" ht="15.75">
      <c r="A114" s="659"/>
      <c r="B114" s="669"/>
      <c r="C114" s="669"/>
      <c r="D114" s="669"/>
      <c r="E114" s="669"/>
      <c r="F114" s="669"/>
      <c r="G114" s="75"/>
      <c r="H114" s="75"/>
    </row>
    <row r="115" spans="1:8" ht="15.75">
      <c r="A115" s="659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0"/>
      <c r="B116" s="667" t="s">
        <v>951</v>
      </c>
      <c r="C116" s="667"/>
      <c r="D116" s="667"/>
      <c r="E116" s="667"/>
      <c r="F116" s="667"/>
      <c r="G116" s="660"/>
      <c r="H116" s="660"/>
    </row>
    <row r="117" spans="1:8" ht="15.75" customHeight="1">
      <c r="A117" s="660"/>
      <c r="B117" s="667" t="s">
        <v>951</v>
      </c>
      <c r="C117" s="667"/>
      <c r="D117" s="667"/>
      <c r="E117" s="667"/>
      <c r="F117" s="667"/>
      <c r="G117" s="660"/>
      <c r="H117" s="660"/>
    </row>
    <row r="118" spans="1:8" ht="15.75" customHeight="1">
      <c r="A118" s="660"/>
      <c r="B118" s="667" t="s">
        <v>951</v>
      </c>
      <c r="C118" s="667"/>
      <c r="D118" s="667"/>
      <c r="E118" s="667"/>
      <c r="F118" s="667"/>
      <c r="G118" s="660"/>
      <c r="H118" s="660"/>
    </row>
    <row r="119" spans="1:8" ht="15.75" customHeight="1">
      <c r="A119" s="660"/>
      <c r="B119" s="667" t="s">
        <v>951</v>
      </c>
      <c r="C119" s="667"/>
      <c r="D119" s="667"/>
      <c r="E119" s="667"/>
      <c r="F119" s="667"/>
      <c r="G119" s="660"/>
      <c r="H119" s="660"/>
    </row>
    <row r="120" spans="1:8" ht="15.75">
      <c r="A120" s="660"/>
      <c r="B120" s="667"/>
      <c r="C120" s="667"/>
      <c r="D120" s="667"/>
      <c r="E120" s="667"/>
      <c r="F120" s="667"/>
      <c r="G120" s="660"/>
      <c r="H120" s="660"/>
    </row>
    <row r="121" spans="1:8" ht="15.75">
      <c r="A121" s="660"/>
      <c r="B121" s="667"/>
      <c r="C121" s="667"/>
      <c r="D121" s="667"/>
      <c r="E121" s="667"/>
      <c r="F121" s="667"/>
      <c r="G121" s="660"/>
      <c r="H121" s="660"/>
    </row>
    <row r="122" spans="1:8" ht="15.75">
      <c r="A122" s="660"/>
      <c r="B122" s="667"/>
      <c r="C122" s="667"/>
      <c r="D122" s="667"/>
      <c r="E122" s="667"/>
      <c r="F122" s="667"/>
      <c r="G122" s="660"/>
      <c r="H122" s="660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30" sqref="E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714">
        <v>15683584</v>
      </c>
      <c r="D20" s="714"/>
      <c r="E20" s="714"/>
      <c r="F20" s="714">
        <v>5877034</v>
      </c>
      <c r="G20" s="440"/>
      <c r="H20" s="440"/>
      <c r="I20" s="441">
        <f t="shared" si="0"/>
        <v>5877034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714"/>
      <c r="D21" s="714"/>
      <c r="E21" s="714"/>
      <c r="F21" s="714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714"/>
      <c r="D22" s="714"/>
      <c r="E22" s="714"/>
      <c r="F22" s="714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714"/>
      <c r="D23" s="714"/>
      <c r="E23" s="714"/>
      <c r="F23" s="714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714"/>
      <c r="D24" s="714"/>
      <c r="E24" s="714"/>
      <c r="F24" s="714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714"/>
      <c r="D25" s="714"/>
      <c r="E25" s="714"/>
      <c r="F25" s="714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714"/>
      <c r="D26" s="714"/>
      <c r="E26" s="714"/>
      <c r="F26" s="714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15683584</v>
      </c>
      <c r="D27" s="447">
        <f t="shared" si="2"/>
        <v>0</v>
      </c>
      <c r="E27" s="447">
        <f t="shared" si="2"/>
        <v>0</v>
      </c>
      <c r="F27" s="447">
        <f t="shared" si="2"/>
        <v>5877034</v>
      </c>
      <c r="G27" s="447">
        <f t="shared" si="2"/>
        <v>0</v>
      </c>
      <c r="H27" s="447">
        <f t="shared" si="2"/>
        <v>0</v>
      </c>
      <c r="I27" s="448">
        <f t="shared" si="0"/>
        <v>5877034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8">
        <f>pdeReportingDate</f>
        <v>45411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8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9" t="s">
        <v>8</v>
      </c>
      <c r="B33" s="669" t="str">
        <f>authorName</f>
        <v>Сателит Х АД 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9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59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0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0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0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0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0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0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0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245445</v>
      </c>
      <c r="D6" s="643">
        <f aca="true" t="shared" si="0" ref="D6:D15">C6-E6</f>
        <v>0</v>
      </c>
      <c r="E6" s="642">
        <f>'1-Баланс'!G95</f>
        <v>245445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116251</v>
      </c>
      <c r="D7" s="643">
        <f t="shared" si="0"/>
        <v>47271</v>
      </c>
      <c r="E7" s="642">
        <f>'1-Баланс'!G18</f>
        <v>68980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45</v>
      </c>
      <c r="D8" s="643">
        <f t="shared" si="0"/>
        <v>90</v>
      </c>
      <c r="E8" s="642">
        <f>ABS('2-Отчет за доходите'!C44)-ABS('2-Отчет за доходите'!G44)</f>
        <v>-45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592</v>
      </c>
      <c r="D9" s="643">
        <f t="shared" si="0"/>
        <v>0</v>
      </c>
      <c r="E9" s="642">
        <f>'3-Отчет за паричния поток'!C45</f>
        <v>592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225</v>
      </c>
      <c r="D10" s="643">
        <f t="shared" si="0"/>
        <v>0</v>
      </c>
      <c r="E10" s="642">
        <f>'3-Отчет за паричния поток'!C46</f>
        <v>225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116251</v>
      </c>
      <c r="D11" s="643">
        <f t="shared" si="0"/>
        <v>0</v>
      </c>
      <c r="E11" s="642">
        <f>'4-Отчет за собствения капитал'!L34</f>
        <v>116251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2016-09-14T10:20:26Z</cp:lastPrinted>
  <dcterms:created xsi:type="dcterms:W3CDTF">2006-09-16T00:00:00Z</dcterms:created>
  <dcterms:modified xsi:type="dcterms:W3CDTF">2024-04-29T09:05:16Z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